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126医療指導課\★医務係\D000医務一般\1補助金、交付金\D126 医療機関等における賃上げ・物価上昇に対する支援事業費補助金\03-7 案内通知（実績報告提出案内）\県様式へ修正\有床医科\"/>
    </mc:Choice>
  </mc:AlternateContent>
  <xr:revisionPtr revIDLastSave="0" documentId="13_ncr:1_{02BCB28C-0BDF-4969-8F06-F9BA8CA1F762}" xr6:coauthVersionLast="47" xr6:coauthVersionMax="47" xr10:uidLastSave="{00000000-0000-0000-0000-000000000000}"/>
  <bookViews>
    <workbookView xWindow="-120" yWindow="-120" windowWidth="20730" windowHeight="11160" tabRatio="813" xr2:uid="{00000000-000D-0000-FFFF-FFFF00000000}"/>
  </bookViews>
  <sheets>
    <sheet name="【総額及び平均額】賃上げ支援事業実績報告書" sheetId="97" r:id="rId1"/>
    <sheet name="別紙（2.0％超部分算定シート）" sheetId="111" r:id="rId2"/>
    <sheet name="(記入例)総額及び平均額】賃上げ支援事業実績報告書 " sheetId="128" r:id="rId3"/>
    <sheet name="【参考】集計用シート（賃上げ支援事業）" sheetId="98" state="hidden" r:id="rId4"/>
    <sheet name="都道府県リスト" sheetId="62" state="hidden" r:id="rId5"/>
  </sheets>
  <definedNames>
    <definedName name="_xlnm._FilterDatabase" localSheetId="2" hidden="1">'(記入例)総額及び平均額】賃上げ支援事業実績報告書 '!$A$9:$W$45</definedName>
    <definedName name="_xlnm._FilterDatabase" localSheetId="0" hidden="1">【総額及び平均額】賃上げ支援事業実績報告書!$A$9:$W$45</definedName>
    <definedName name="_xlnm._FilterDatabase" localSheetId="1" hidden="1">'別紙（2.0％超部分算定シート）'!$A$3:$L$4</definedName>
    <definedName name="_xlnm.Print_Area" localSheetId="2">'(記入例)総額及び平均額】賃上げ支援事業実績報告書 '!$A$1:$G$45</definedName>
    <definedName name="_xlnm.Print_Area" localSheetId="0">【総額及び平均額】賃上げ支援事業実績報告書!$A$1:$G$45</definedName>
    <definedName name="_xlnm.Print_Area" localSheetId="1">'別紙（2.0％超部分算定シート）'!$A$1:$I$7</definedName>
    <definedName name="_xlnm.Print_Area">#REF!</definedName>
    <definedName name="_xlnm.Print_Titles" localSheetId="2">'(記入例)総額及び平均額】賃上げ支援事業実績報告書 '!$1:$8</definedName>
    <definedName name="_xlnm.Print_Titles" localSheetId="0">【総額及び平均額】賃上げ支援事業実績報告書!$1:$8</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97" l="1"/>
  <c r="X17" i="97"/>
  <c r="X16" i="97"/>
  <c r="X15" i="97"/>
  <c r="X14" i="97"/>
  <c r="X13" i="97"/>
  <c r="X12" i="97"/>
  <c r="X11" i="97"/>
  <c r="X10" i="97"/>
  <c r="X9" i="97"/>
  <c r="X8" i="97"/>
  <c r="X7" i="97"/>
  <c r="X6" i="97"/>
  <c r="X5" i="97"/>
  <c r="X4" i="97"/>
  <c r="X3" i="97"/>
  <c r="X2" i="97"/>
  <c r="I1" i="111"/>
  <c r="G45" i="128" l="1"/>
  <c r="G44" i="128"/>
  <c r="G43" i="128"/>
  <c r="G42" i="128"/>
  <c r="G40" i="128"/>
  <c r="G39" i="128"/>
  <c r="G38" i="128"/>
  <c r="G37" i="128"/>
  <c r="G35" i="128"/>
  <c r="G34" i="128"/>
  <c r="G33" i="128"/>
  <c r="G32" i="128"/>
  <c r="G30" i="128"/>
  <c r="G29" i="128"/>
  <c r="G28" i="128"/>
  <c r="G27" i="128"/>
  <c r="G25" i="128"/>
  <c r="G24" i="128"/>
  <c r="G23" i="128"/>
  <c r="G22" i="128"/>
  <c r="G20" i="128"/>
  <c r="G19" i="128"/>
  <c r="G18" i="128"/>
  <c r="G17" i="128"/>
  <c r="G14" i="128"/>
  <c r="G13" i="128"/>
  <c r="G12" i="128"/>
  <c r="G11" i="128"/>
  <c r="G10" i="128"/>
  <c r="G3" i="128"/>
  <c r="G5" i="128" s="1"/>
  <c r="G7" i="128" l="1"/>
  <c r="E7" i="128" s="1"/>
  <c r="E6" i="128"/>
  <c r="G45" i="97"/>
  <c r="G40" i="97"/>
  <c r="G35" i="97"/>
  <c r="G30" i="97"/>
  <c r="G25" i="97"/>
  <c r="G20" i="97"/>
  <c r="G13" i="97" l="1"/>
  <c r="G44" i="97"/>
  <c r="G43" i="97"/>
  <c r="G42" i="97"/>
  <c r="G39" i="97"/>
  <c r="G38" i="97"/>
  <c r="G37" i="97"/>
  <c r="G34" i="97"/>
  <c r="G33" i="97"/>
  <c r="G32" i="97"/>
  <c r="G29" i="97"/>
  <c r="G28" i="97"/>
  <c r="G27" i="97"/>
  <c r="G24" i="97"/>
  <c r="G23" i="97"/>
  <c r="G22" i="97"/>
  <c r="G19" i="97"/>
  <c r="G18" i="97"/>
  <c r="G17" i="97"/>
  <c r="G12" i="97"/>
  <c r="G11" i="97"/>
  <c r="G10" i="97"/>
  <c r="I5" i="111" l="1"/>
  <c r="I4" i="111"/>
  <c r="D5" i="111"/>
  <c r="E5" i="111" s="1"/>
  <c r="G14" i="97" l="1"/>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G5" i="97" s="1"/>
  <c r="HI2" i="98"/>
  <c r="G7" i="97" l="1"/>
  <c r="E7" i="97" s="1"/>
  <c r="E6" i="97"/>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E5" authorId="0" shapeId="0" xr:uid="{1F0800AE-4064-4DF8-8F9C-2A68F9A49589}">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E6" authorId="0" shapeId="0" xr:uid="{2990DC85-F1E1-423C-9054-C3B545472E38}">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全ての必要な黄色セル入力後、申請額全額を従業員の賃金改善に充てた場合「○」が表示されます。全額充てたにも関わらず「×」が表示される場合は入力漏れ・入力誤りがないか確認ください。</t>
        </r>
      </text>
    </comment>
    <comment ref="G7" authorId="0" shapeId="0" xr:uid="{50A8C85C-AE87-4670-BF61-6556A2D0EE12}">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t>
        </r>
        <r>
          <rPr>
            <sz val="9"/>
            <color indexed="81"/>
            <rFont val="MS P ゴシック"/>
            <family val="3"/>
            <charset val="128"/>
          </rPr>
          <t xml:space="preserve">
</t>
        </r>
        <r>
          <rPr>
            <b/>
            <sz val="9"/>
            <color indexed="81"/>
            <rFont val="MS P ゴシック"/>
            <family val="3"/>
            <charset val="128"/>
          </rPr>
          <t>申請金額全て従業員の賃金改善に充てている場合、ここは自動計算で０円が入ります。
全額を賃金改善に充てたにも関わらず、返還額が生じている場合は、入力誤り・入力漏れが無いか必ず確認ください。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D4" authorId="0" shapeId="0" xr:uid="{5A0A554B-1F18-417D-9C3D-8A73F4F22447}">
      <text>
        <r>
          <rPr>
            <b/>
            <sz val="9"/>
            <color indexed="81"/>
            <rFont val="MS P ゴシック"/>
            <family val="3"/>
            <charset val="128"/>
          </rPr>
          <t>福岡県:</t>
        </r>
        <r>
          <rPr>
            <sz val="9"/>
            <color indexed="81"/>
            <rFont val="MS P ゴシック"/>
            <family val="3"/>
            <charset val="128"/>
          </rPr>
          <t xml:space="preserve">
2.0％超となっているか確認ください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福岡県</author>
    <author>下田 大道(shimoda-hiromichi)</author>
  </authors>
  <commentList>
    <comment ref="E5" authorId="0" shapeId="0" xr:uid="{A75EAB1B-CC9F-4E65-BF1D-50B70C0CFF97}">
      <text>
        <r>
          <rPr>
            <b/>
            <sz val="9"/>
            <color indexed="81"/>
            <rFont val="MS P ゴシック"/>
            <family val="3"/>
            <charset val="128"/>
          </rPr>
          <t>福岡県:</t>
        </r>
        <r>
          <rPr>
            <sz val="9"/>
            <color indexed="81"/>
            <rFont val="MS P ゴシック"/>
            <family val="3"/>
            <charset val="128"/>
          </rPr>
          <t xml:space="preserve">
この項目は、令和8年3月1日までに制度上届出が出来ず（例えば医師と事務職員のみの診療所が該当）、賃上げ支援事業申請時に令和8年6月1日時点で令和8年度診療報酬改定による見直し後のベースアップ評価料を届け出ることを誓約した施設のみが記載する項目です。</t>
        </r>
        <r>
          <rPr>
            <b/>
            <sz val="9"/>
            <color indexed="81"/>
            <rFont val="MS P ゴシック"/>
            <family val="3"/>
            <charset val="128"/>
          </rPr>
          <t>（令和8年3月1日までにベースアップ評価料を届出済である施設は記載不要）</t>
        </r>
      </text>
    </comment>
    <comment ref="G7" authorId="0" shapeId="0" xr:uid="{CF218110-2402-4BD3-B3E5-143910849A54}">
      <text>
        <r>
          <rPr>
            <b/>
            <sz val="9"/>
            <color indexed="81"/>
            <rFont val="MS P ゴシック"/>
            <family val="3"/>
            <charset val="128"/>
          </rPr>
          <t>福岡県:</t>
        </r>
        <r>
          <rPr>
            <sz val="9"/>
            <color indexed="81"/>
            <rFont val="MS P ゴシック"/>
            <family val="3"/>
            <charset val="128"/>
          </rPr>
          <t xml:space="preserve">
</t>
        </r>
        <r>
          <rPr>
            <b/>
            <sz val="9"/>
            <color indexed="81"/>
            <rFont val="MS P ゴシック"/>
            <family val="3"/>
            <charset val="128"/>
          </rPr>
          <t>【注意！】
申請金額全て従業員の賃金改善に充てている場合、ここは自動計算で０円が入ります。
全額を賃金改善に充てたにも関わらず、返還額が生じている場合は、入力誤り・入力漏れが無いか必ず確認してください。</t>
        </r>
      </text>
    </comment>
    <comment ref="B9" authorId="1" shapeId="0" xr:uid="{80C672F3-2673-4DB7-AC8D-9DBD28C8B8C0}">
      <text>
        <r>
          <rPr>
            <b/>
            <sz val="9"/>
            <color indexed="81"/>
            <rFont val="MS P ゴシック"/>
            <family val="3"/>
            <charset val="128"/>
          </rPr>
          <t>「③月数の期間中における対象職員数の延べ人数」÷「③月数」
例：（４月の対象職員10名＋５月の対象職員10名）÷２ヶ月</t>
        </r>
      </text>
    </comment>
    <comment ref="C9" authorId="1" shapeId="0" xr:uid="{933E8481-78BB-4A83-ACF0-C73B3D2507FD}">
      <text>
        <r>
          <rPr>
            <b/>
            <sz val="9"/>
            <color indexed="81"/>
            <rFont val="MS P ゴシック"/>
            <family val="3"/>
            <charset val="128"/>
          </rPr>
          <t>③の期間中における賃金改善の総額÷対象職員数の延べ人数で算出可能
例：100,000円÷（４月の対象職員10名＋５月の対象職員10名）</t>
        </r>
      </text>
    </comment>
  </commentList>
</comments>
</file>

<file path=xl/sharedStrings.xml><?xml version="1.0" encoding="utf-8"?>
<sst xmlns="http://schemas.openxmlformats.org/spreadsheetml/2006/main" count="755" uniqueCount="172">
  <si>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</si>
  <si>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</si>
  <si>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</si>
  <si>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</si>
  <si>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</si>
  <si>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</si>
  <si>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</si>
  <si>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</si>
  <si>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</si>
  <si>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</si>
  <si>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</si>
  <si>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</si>
  <si>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</si>
  <si>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</si>
  <si>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</si>
  <si>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</si>
  <si>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</si>
  <si>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</si>
  <si>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</si>
  <si>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</si>
  <si>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</si>
  <si>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</si>
  <si>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</si>
  <si>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</si>
  <si>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</si>
  <si>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</si>
  <si>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</si>
  <si>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</si>
  <si>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</si>
  <si>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</si>
  <si>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</si>
  <si>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</si>
  <si>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</si>
  <si>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</si>
  <si>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</si>
  <si>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</si>
  <si>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</si>
  <si>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</si>
  <si>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</si>
  <si>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</si>
  <si>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</si>
  <si>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</si>
  <si>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</si>
  <si>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</si>
  <si>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</si>
  <si>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</si>
  <si>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</si>
  <si>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</si>
  <si>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</si>
  <si>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</si>
  <si>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開設者：</t>
    <rPh sb="0" eb="3">
      <t>カイセツシャ</t>
    </rPh>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</si>
  <si>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</si>
  <si>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</si>
  <si>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</si>
  <si>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</si>
  <si>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</si>
  <si>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</si>
  <si>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</si>
  <si>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</si>
  <si>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</si>
  <si>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</si>
  <si>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</si>
  <si>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</si>
  <si>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</si>
  <si>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</si>
  <si>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</si>
  <si>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</si>
  <si>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</si>
  <si>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</si>
  <si>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</si>
  <si>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</si>
  <si>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</si>
  <si>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</si>
  <si>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</si>
  <si>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</si>
  <si>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</si>
  <si>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</si>
  <si>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</si>
  <si>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</si>
  <si>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</si>
  <si>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</si>
  <si>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</si>
  <si>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</si>
  <si>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</si>
  <si>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</si>
  <si>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</si>
  <si>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</si>
  <si>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</si>
  <si>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</si>
  <si>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</si>
  <si>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</si>
  <si>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</si>
  <si>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</si>
  <si>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</si>
  <si>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</si>
  <si>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</si>
  <si>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</si>
  <si>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</si>
  <si>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</si>
  <si>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</si>
  <si>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</si>
  <si>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</si>
  <si>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</si>
  <si>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</si>
  <si>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</si>
  <si>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</si>
  <si>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</si>
  <si>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</si>
  <si>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</si>
  <si>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</si>
  <si>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賃金改善（全体）の内容</t>
    <rPh sb="0" eb="2">
      <t>チンギン</t>
    </rPh>
    <rPh sb="2" eb="4">
      <t>カイゼン</t>
    </rPh>
    <rPh sb="5" eb="7">
      <t>ゼンタイ</t>
    </rPh>
    <rPh sb="9" eb="11">
      <t>ナイヨウ</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</si>
  <si>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</si>
  <si>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</si>
  <si>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</si>
  <si>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</si>
  <si>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</si>
  <si>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</si>
  <si>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</si>
  <si>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</si>
  <si>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</si>
  <si>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</si>
  <si>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</si>
  <si>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</si>
  <si>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</si>
  <si>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</si>
  <si>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</si>
  <si>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</si>
  <si>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</si>
  <si>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</si>
  <si>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</si>
  <si>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</si>
  <si>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薬剤師の賃金改善の内容</t>
    <rPh sb="0" eb="3">
      <t>ヤクザイシ</t>
    </rPh>
    <rPh sb="4" eb="6">
      <t>チンギン</t>
    </rPh>
    <rPh sb="6" eb="8">
      <t>カイゼン</t>
    </rPh>
    <rPh sb="9" eb="11">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</si>
  <si>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</si>
  <si>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rPh sb="9" eb="11">
      <t>ヘンカン</t>
    </rPh>
    <phoneticPr fontId="38"/>
  </si>
  <si>
    <t>有床診療所の名称：</t>
    <rPh sb="0" eb="2">
      <t>ユウショウ</t>
    </rPh>
    <rPh sb="2" eb="5">
      <t>シンリョウジョ</t>
    </rPh>
    <rPh sb="6" eb="8">
      <t>メイショウ</t>
    </rPh>
    <phoneticPr fontId="39"/>
  </si>
  <si>
    <r>
      <t xml:space="preserve">（別紙）
</t>
    </r>
    <r>
      <rPr>
        <b/>
        <sz val="14"/>
        <color rgb="FFFF0000"/>
        <rFont val="ＭＳ Ｐゴシック"/>
        <family val="3"/>
        <charset val="128"/>
        <scheme val="minor"/>
      </rPr>
      <t>※有床診療所（施設単位）の報告</t>
    </r>
    <rPh sb="1" eb="3">
      <t>ベッシ</t>
    </rPh>
    <rPh sb="6" eb="8">
      <t>ユウショウ</t>
    </rPh>
    <rPh sb="8" eb="11">
      <t>シンリョウジョ</t>
    </rPh>
    <rPh sb="12" eb="14">
      <t>シセツ</t>
    </rPh>
    <rPh sb="14" eb="16">
      <t>タンイ</t>
    </rPh>
    <rPh sb="18" eb="20">
      <t>ホウコク</t>
    </rPh>
    <phoneticPr fontId="39"/>
  </si>
  <si>
    <t>②月額または
月額換算額</t>
    <rPh sb="1" eb="3">
      <t>ゲツガク</t>
    </rPh>
    <phoneticPr fontId="38"/>
  </si>
  <si>
    <t>　基本給の引き上げ</t>
    <rPh sb="1" eb="4">
      <t>キホンキュウ</t>
    </rPh>
    <rPh sb="5" eb="6">
      <t>ヒ</t>
    </rPh>
    <rPh sb="7" eb="8">
      <t>ア</t>
    </rPh>
    <phoneticPr fontId="39"/>
  </si>
  <si>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9"/>
  </si>
  <si>
    <t>　一時金または特別手当</t>
    <rPh sb="1" eb="4">
      <t>イチジキン</t>
    </rPh>
    <rPh sb="7" eb="9">
      <t>トクベツ</t>
    </rPh>
    <rPh sb="9" eb="11">
      <t>テアテ</t>
    </rPh>
    <phoneticPr fontId="39"/>
  </si>
  <si>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政策上の必要性から把握するものであり、補助金の交付額には影響しません。職種ごとの賃金改善の総額と有床診療所全体の賃金改善の総額が一致しなくても差し支えありません。</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8"/>
  </si>
  <si>
    <t>医療法人○○会</t>
  </si>
  <si>
    <t>▲▲医院</t>
    <rPh sb="2" eb="4">
      <t>イイン</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</si>
  <si>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</si>
  <si>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</si>
  <si>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</si>
  <si>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8"/>
  </si>
  <si>
    <t>○</t>
    <phoneticPr fontId="38"/>
  </si>
  <si>
    <t>×</t>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</si>
  <si>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</si>
  <si>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</si>
  <si>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r>
      <t>様式３（第１２条関係）</t>
    </r>
    <r>
      <rPr>
        <b/>
        <sz val="14"/>
        <color rgb="FFFF0000"/>
        <rFont val="ＭＳ Ｐゴシック"/>
        <family val="3"/>
        <charset val="128"/>
        <scheme val="minor"/>
      </rPr>
      <t>※有床診療所（施設単位）の報告</t>
    </r>
    <rPh sb="0" eb="2">
      <t>ヨウシキ</t>
    </rPh>
    <rPh sb="4" eb="5">
      <t>ダイ</t>
    </rPh>
    <rPh sb="7" eb="8">
      <t>ジョウ</t>
    </rPh>
    <rPh sb="8" eb="10">
      <t>カンケイ</t>
    </rPh>
    <rPh sb="12" eb="14">
      <t>ユウショウ</t>
    </rPh>
    <rPh sb="14" eb="17">
      <t>シンリョウジョ</t>
    </rPh>
    <rPh sb="18" eb="20">
      <t>シセツ</t>
    </rPh>
    <rPh sb="20" eb="22">
      <t>タンイ</t>
    </rPh>
    <rPh sb="24" eb="26">
      <t>ホウコク</t>
    </rPh>
    <phoneticPr fontId="39"/>
  </si>
  <si>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8"/>
  </si>
  <si>
    <t>左側（E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8"/>
  </si>
  <si>
    <t>左側（E列）：給付金の対象となる補助対象経費が給付金の支給額と同額以上であることを判定します。
右側（G列）：❸は「賃上げ支援事業」の交付申請額を記載してください。※72,000円×病床数（2床以下は1施設当たり150,000円）</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2">
      <t>シンセイガク</t>
    </rPh>
    <rPh sb="73" eb="75">
      <t>キサイ</t>
    </rPh>
    <rPh sb="89" eb="90">
      <t>エン</t>
    </rPh>
    <rPh sb="91" eb="94">
      <t>ビョウショウスウ</t>
    </rPh>
    <rPh sb="96" eb="99">
      <t>ショウイカ</t>
    </rPh>
    <rPh sb="101" eb="104">
      <t>シセツア</t>
    </rPh>
    <rPh sb="113" eb="114">
      <t>エン</t>
    </rPh>
    <phoneticPr fontId="38"/>
  </si>
  <si>
    <t>（※）計算方法は例えば下記の方法が考えられますが、対象とする賃金改善の内容や職員・職種の範囲は診療所ごとに判断して計算いただくようお願いいたします。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50">
      <t>シンリョウジョ</t>
    </rPh>
    <rPh sb="53" eb="55">
      <t>ハンダン</t>
    </rPh>
    <rPh sb="57" eb="59">
      <t>ケイサン</t>
    </rPh>
    <rPh sb="66" eb="67">
      <t>ネガ</t>
    </rPh>
    <rPh sb="75" eb="76">
      <t>レイ</t>
    </rPh>
    <rPh sb="153" eb="154">
      <t>レイ</t>
    </rPh>
    <rPh sb="197" eb="198">
      <t>レイ</t>
    </rPh>
    <phoneticPr fontId="38"/>
  </si>
  <si>
    <t>❸：賃上げ支援事業の申請額（直接入力）</t>
    <rPh sb="2" eb="4">
      <t>チンア</t>
    </rPh>
    <rPh sb="5" eb="7">
      <t>シエン</t>
    </rPh>
    <rPh sb="7" eb="9">
      <t>ジギョウ</t>
    </rPh>
    <rPh sb="10" eb="12">
      <t>シンセイ</t>
    </rPh>
    <rPh sb="12" eb="13">
      <t>ガク</t>
    </rPh>
    <rPh sb="14" eb="16">
      <t>チョクセツ</t>
    </rPh>
    <rPh sb="16" eb="18">
      <t>ニュウリョク</t>
    </rPh>
    <phoneticPr fontId="38"/>
  </si>
  <si>
    <t>交付確定額は賃上げ支援事業の申請額から返還額を除いた額となります。</t>
    <rPh sb="0" eb="2">
      <t>コウフ</t>
    </rPh>
    <rPh sb="2" eb="5">
      <t>カクテイガク</t>
    </rPh>
    <rPh sb="6" eb="8">
      <t>チンア</t>
    </rPh>
    <rPh sb="9" eb="11">
      <t>シエン</t>
    </rPh>
    <rPh sb="11" eb="13">
      <t>ジギョウ</t>
    </rPh>
    <rPh sb="14" eb="16">
      <t>シンセイ</t>
    </rPh>
    <rPh sb="16" eb="17">
      <t>ガク</t>
    </rPh>
    <rPh sb="19" eb="22">
      <t>ヘンカンガク</t>
    </rPh>
    <rPh sb="23" eb="24">
      <t>ノゾ</t>
    </rPh>
    <rPh sb="26" eb="27">
      <t>ガク</t>
    </rPh>
    <phoneticPr fontId="38"/>
  </si>
  <si>
    <t>　　　　　　　　　　　　　　　　　　　　　　　　　　　　　　　　　　　　　　　　　　　　　　　　　　　　診療所等賃上げ支援事業　実施報告書
　　　　　　　　　　　　　　　　　　　　　　　　　　　　　　　　　　　　　　　　　　　　　　　　　　　　　　　　　　　　（賃金改善報告書）
福岡県知事　殿</t>
    <rPh sb="52" eb="55">
      <t>シンリョウジョ</t>
    </rPh>
    <rPh sb="55" eb="56">
      <t>ナド</t>
    </rPh>
    <rPh sb="56" eb="58">
      <t>チンア</t>
    </rPh>
    <rPh sb="59" eb="61">
      <t>シエン</t>
    </rPh>
    <rPh sb="61" eb="63">
      <t>ジギョウ</t>
    </rPh>
    <rPh sb="64" eb="66">
      <t>ジッシ</t>
    </rPh>
    <rPh sb="66" eb="69">
      <t>ホウコクショ</t>
    </rPh>
    <rPh sb="131" eb="133">
      <t>チンギン</t>
    </rPh>
    <rPh sb="133" eb="135">
      <t>カイゼン</t>
    </rPh>
    <rPh sb="135" eb="138">
      <t>ホウコクショ</t>
    </rPh>
    <rPh sb="140" eb="145">
      <t>フクオカケンチジ</t>
    </rPh>
    <rPh sb="146" eb="147">
      <t>ドノ</t>
    </rPh>
    <phoneticPr fontId="39"/>
  </si>
  <si>
    <t>保険医療機関コード及び有床診療所の名称：</t>
    <rPh sb="0" eb="6">
      <t>ホケンイリョウキカン</t>
    </rPh>
    <rPh sb="9" eb="10">
      <t>オヨ</t>
    </rPh>
    <rPh sb="11" eb="13">
      <t>ユウショウ</t>
    </rPh>
    <rPh sb="13" eb="16">
      <t>シンリョウジョ</t>
    </rPh>
    <rPh sb="17" eb="19">
      <t>メイショウ</t>
    </rPh>
    <phoneticPr fontId="39"/>
  </si>
  <si>
    <r>
      <t>左側（D及びE列）：D列には401から始まる10桁の保険医療機関コードを、E列には施設の名称を記載してください。（例：医療法人○○会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オヨ</t>
    </rPh>
    <rPh sb="7" eb="8">
      <t>レツ</t>
    </rPh>
    <rPh sb="11" eb="12">
      <t>レツ</t>
    </rPh>
    <rPh sb="19" eb="20">
      <t>ハジ</t>
    </rPh>
    <rPh sb="24" eb="25">
      <t>ケタ</t>
    </rPh>
    <rPh sb="26" eb="32">
      <t>ホケンイリョウキカン</t>
    </rPh>
    <rPh sb="38" eb="39">
      <t>レツ</t>
    </rPh>
    <rPh sb="41" eb="43">
      <t>シセツ</t>
    </rPh>
    <rPh sb="44" eb="46">
      <t>メイショウ</t>
    </rPh>
    <rPh sb="47" eb="49">
      <t>キサイ</t>
    </rPh>
    <rPh sb="57" eb="58">
      <t>レイ</t>
    </rPh>
    <rPh sb="59" eb="61">
      <t>イリョウ</t>
    </rPh>
    <rPh sb="61" eb="63">
      <t>ホウジン</t>
    </rPh>
    <rPh sb="65" eb="66">
      <t>カイ</t>
    </rPh>
    <rPh sb="69" eb="71">
      <t>イイン</t>
    </rPh>
    <rPh sb="73" eb="75">
      <t>ミギガワ</t>
    </rPh>
    <rPh sb="77" eb="78">
      <t>レツ</t>
    </rPh>
    <rPh sb="82" eb="84">
      <t>キサイ</t>
    </rPh>
    <rPh sb="88" eb="90">
      <t>チンギン</t>
    </rPh>
    <rPh sb="90" eb="92">
      <t>カイゼン</t>
    </rPh>
    <rPh sb="93" eb="95">
      <t>ソウガク</t>
    </rPh>
    <rPh sb="103" eb="105">
      <t>ヒョウカ</t>
    </rPh>
    <rPh sb="105" eb="106">
      <t>リョウ</t>
    </rPh>
    <rPh sb="107" eb="109">
      <t>カツヨウ</t>
    </rPh>
    <rPh sb="111" eb="113">
      <t>キンガク</t>
    </rPh>
    <rPh sb="114" eb="115">
      <t>ホン</t>
    </rPh>
    <rPh sb="115" eb="118">
      <t>キュウフキン</t>
    </rPh>
    <rPh sb="118" eb="120">
      <t>イガイ</t>
    </rPh>
    <rPh sb="121" eb="123">
      <t>チンア</t>
    </rPh>
    <rPh sb="124" eb="127">
      <t>ホジョキン</t>
    </rPh>
    <rPh sb="128" eb="130">
      <t>カツヨウ</t>
    </rPh>
    <rPh sb="132" eb="134">
      <t>キンガク</t>
    </rPh>
    <rPh sb="135" eb="136">
      <t>フク</t>
    </rPh>
    <rPh sb="141" eb="143">
      <t>バアイ</t>
    </rPh>
    <rPh sb="146" eb="148">
      <t>キンガク</t>
    </rPh>
    <rPh sb="149" eb="151">
      <t>キサイ</t>
    </rPh>
    <phoneticPr fontId="38"/>
  </si>
  <si>
    <t>401*******</t>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</si>
  <si>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は、別紙にて算定した金額を右の欄に記載してください（自動計算）</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rPh sb="107" eb="111">
      <t>ジドウケイサン</t>
    </rPh>
    <phoneticPr fontId="38"/>
  </si>
  <si>
    <t>令和8年　月　日</t>
    <rPh sb="0" eb="2">
      <t>レイワ</t>
    </rPh>
    <rPh sb="3" eb="4">
      <t>ネン</t>
    </rPh>
    <rPh sb="5" eb="6">
      <t>ツキ</t>
    </rPh>
    <rPh sb="7" eb="8">
      <t>ニチ</t>
    </rPh>
    <phoneticPr fontId="38"/>
  </si>
  <si>
    <t>様式３（第１２条関係）※有床診療所（施設単位）の報告</t>
    <rPh sb="0" eb="2">
      <t>ヨウシキ</t>
    </rPh>
    <rPh sb="4" eb="5">
      <t>ダイ</t>
    </rPh>
    <rPh sb="7" eb="8">
      <t>ジョウ</t>
    </rPh>
    <rPh sb="8" eb="10">
      <t>カンケイ</t>
    </rPh>
    <rPh sb="12" eb="14">
      <t>ユウショウ</t>
    </rPh>
    <rPh sb="14" eb="17">
      <t>シンリョウジョ</t>
    </rPh>
    <rPh sb="18" eb="20">
      <t>シセツ</t>
    </rPh>
    <rPh sb="20" eb="22">
      <t>タンイ</t>
    </rPh>
    <rPh sb="24" eb="26">
      <t>ホウコク</t>
    </rPh>
    <phoneticPr fontId="39"/>
  </si>
  <si>
    <t>（国実施要綱３（３）ウに該当する施設のみ記載）令和８年６月１日時点で令和８年度診療報酬改定による見直し後のベースアップ評価料の届出の有無</t>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8"/>
  </si>
  <si>
    <t>入力欄　（職員・職種・役職によって異なる場合は、総額を変えずに、かつ対象職員全員が同じ金額だけ改善された場合に計算しなおして入力してください）</t>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</si>
  <si>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自動入力）</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rPh sb="107" eb="111">
      <t>ジドウニュウリョク</t>
    </rPh>
    <phoneticPr fontId="38"/>
  </si>
  <si>
    <t>以下、給付金を活用した、個別職種の賃金改善の内容について記載してください。
政策上の必要性から把握するものであり、補助金の交付額には影響しません。職種ごとの賃金改善の総額と有床診療所全体の賃金改善の総額が一致しなくても差し支えありません。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6" eb="88">
      <t>ユウショウ</t>
    </rPh>
    <rPh sb="88" eb="91">
      <t>シンリョウジョ</t>
    </rPh>
    <phoneticPr fontId="38"/>
  </si>
  <si>
    <t>（給付金を充て、算出可能な場合のみ記載）
　基本給や毎月決まって支払われる手当の引き上げに伴う賞与、時間外手当、法定福利費（事業主負担分のみ）等の増加分に用いた金額（算出が難しいは上記に含めてください。）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9"/>
  </si>
  <si>
    <t>（上記職種以外の職員）
その他職員の賃金改善の内容
※上記職種以外の職種の賃金改善状況（給付金を活用したもの）を記載してください。
※なお、上記職種ごとの報告が困難な場合も当欄にまとめて記載してください。</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</si>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</sst>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quot;人&quot;"/>
    <numFmt numFmtId="178" formatCode="0.0%"/>
    <numFmt numFmtId="179" formatCode="#,##0&quot;ヶ月分&quot;"/>
    <numFmt numFmtId="180" formatCode="#,##0&quot;ヶ月&quot;"/>
    <numFmt numFmtId="181" formatCode="[$]ggge&quot;年&quot;m&quot;月&quot;d&quot;日&quot;;@" x16r2:formatCode16="[$-ja-JP-x-gannen]ggge&quot;年&quot;m&quot;月&quot;d&quot;日&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sz val="9"/>
      <color indexed="81"/>
      <name val="MS P ゴシック"/>
      <family val="3"/>
      <charset val="128"/>
    </font>
    <font>
      <b/>
      <sz val="12"/>
      <color rgb="FFFF0000"/>
      <name val="ＭＳ ゴシック"/>
      <family val="3"/>
      <charset val="128"/>
    </font>
    <font>
      <b/>
      <sz val="12"/>
      <color theme="1"/>
      <name val="ＭＳ ゴシック"/>
      <family val="3"/>
      <charset val="128"/>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4">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cellStyleXfs>
  <cellXfs count="94">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47" fillId="0" borderId="0" xfId="69" applyFont="1" applyAlignment="1">
      <alignment horizontal="center" vertical="center"/>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176" fontId="33" fillId="35" borderId="5" xfId="71" applyNumberFormat="1" applyFont="1" applyFill="1" applyBorder="1" applyAlignment="1">
      <alignment horizontal="center" vertical="center" wrapText="1"/>
    </xf>
    <xf numFmtId="177" fontId="33" fillId="35" borderId="5" xfId="71" applyNumberFormat="1" applyFont="1" applyFill="1" applyBorder="1" applyAlignment="1">
      <alignment horizontal="center" vertical="center" wrapText="1"/>
    </xf>
    <xf numFmtId="177" fontId="33" fillId="35" borderId="5" xfId="69" applyNumberFormat="1" applyFont="1" applyFill="1" applyBorder="1" applyAlignment="1">
      <alignment horizontal="center" vertical="center" wrapText="1"/>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9" fillId="0" borderId="0" xfId="72">
      <alignment vertical="center"/>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48" fillId="0" borderId="0" xfId="69" applyFont="1">
      <alignment vertical="center"/>
    </xf>
    <xf numFmtId="0" fontId="8" fillId="0" borderId="0" xfId="69" applyFont="1" applyAlignment="1">
      <alignment vertical="center" wrapText="1"/>
    </xf>
    <xf numFmtId="0" fontId="7" fillId="0" borderId="0" xfId="69" applyFont="1" applyAlignment="1">
      <alignment vertical="center" wrapText="1"/>
    </xf>
    <xf numFmtId="0" fontId="47" fillId="0" borderId="0" xfId="69" applyFont="1" applyAlignment="1">
      <alignment vertical="center" wrapText="1"/>
    </xf>
    <xf numFmtId="0" fontId="33" fillId="0" borderId="5" xfId="69" applyFont="1" applyBorder="1" applyAlignment="1">
      <alignment horizontal="center" vertical="center" wrapText="1"/>
    </xf>
    <xf numFmtId="179" fontId="33" fillId="35" borderId="5" xfId="69" applyNumberFormat="1" applyFont="1" applyFill="1" applyBorder="1" applyAlignment="1">
      <alignment horizontal="center" vertical="center" wrapText="1"/>
    </xf>
    <xf numFmtId="176" fontId="33" fillId="0" borderId="23" xfId="69" applyNumberFormat="1" applyFont="1" applyBorder="1" applyAlignment="1">
      <alignment horizontal="center" vertical="center" wrapText="1"/>
    </xf>
    <xf numFmtId="0" fontId="53" fillId="0" borderId="1" xfId="69" applyFont="1" applyBorder="1" applyAlignment="1">
      <alignment vertical="center" wrapText="1"/>
    </xf>
    <xf numFmtId="0" fontId="33" fillId="0" borderId="3" xfId="69" applyFont="1" applyBorder="1" applyAlignment="1">
      <alignment vertical="center" wrapText="1"/>
    </xf>
    <xf numFmtId="0" fontId="6" fillId="0" borderId="0" xfId="69" applyFont="1">
      <alignment vertical="center"/>
    </xf>
    <xf numFmtId="0" fontId="5" fillId="0" borderId="0" xfId="69" applyFont="1" applyAlignment="1">
      <alignment vertical="center" wrapText="1"/>
    </xf>
    <xf numFmtId="0" fontId="4" fillId="0" borderId="0" xfId="69" applyFont="1" applyAlignment="1">
      <alignment vertical="center" wrapText="1"/>
    </xf>
    <xf numFmtId="0" fontId="3"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176" fontId="48" fillId="35" borderId="5" xfId="68" applyNumberFormat="1" applyFont="1" applyFill="1" applyBorder="1" applyAlignment="1" applyProtection="1">
      <alignment horizontal="right" vertical="center"/>
      <protection locked="0"/>
    </xf>
    <xf numFmtId="0" fontId="48" fillId="35" borderId="5" xfId="69" applyFont="1" applyFill="1" applyBorder="1" applyAlignment="1" applyProtection="1">
      <alignment horizontal="center" vertical="center"/>
      <protection locked="0"/>
    </xf>
    <xf numFmtId="0" fontId="2" fillId="0" borderId="0" xfId="69" applyFont="1" applyAlignment="1">
      <alignment vertical="center" wrapText="1"/>
    </xf>
    <xf numFmtId="176" fontId="33" fillId="36" borderId="5" xfId="69" applyNumberFormat="1" applyFont="1" applyFill="1" applyBorder="1" applyAlignment="1">
      <alignment horizontal="center" vertical="center" wrapText="1"/>
    </xf>
    <xf numFmtId="0" fontId="54" fillId="35" borderId="5" xfId="69" applyFont="1" applyFill="1" applyBorder="1" applyAlignment="1" applyProtection="1">
      <alignment horizontal="right" vertical="center"/>
      <protection locked="0"/>
    </xf>
    <xf numFmtId="0" fontId="54" fillId="35" borderId="5" xfId="69" applyFont="1" applyFill="1" applyBorder="1" applyAlignment="1" applyProtection="1">
      <alignment horizontal="center" vertical="center"/>
      <protection locked="0"/>
    </xf>
    <xf numFmtId="176" fontId="54" fillId="35" borderId="5" xfId="68" applyNumberFormat="1" applyFont="1" applyFill="1" applyBorder="1" applyAlignment="1" applyProtection="1">
      <alignment horizontal="right" vertical="center"/>
      <protection locked="0"/>
    </xf>
    <xf numFmtId="177" fontId="49" fillId="35" borderId="5" xfId="69" applyNumberFormat="1" applyFont="1" applyFill="1" applyBorder="1" applyAlignment="1">
      <alignment horizontal="center" vertical="center" wrapText="1"/>
    </xf>
    <xf numFmtId="176" fontId="49" fillId="35" borderId="5" xfId="69" applyNumberFormat="1" applyFont="1" applyFill="1" applyBorder="1" applyAlignment="1">
      <alignment horizontal="center" vertical="center" wrapText="1"/>
    </xf>
    <xf numFmtId="180" fontId="49" fillId="35" borderId="5" xfId="69" applyNumberFormat="1" applyFont="1" applyFill="1" applyBorder="1" applyAlignment="1">
      <alignment horizontal="center" vertical="center" wrapText="1"/>
    </xf>
    <xf numFmtId="179" fontId="49" fillId="35" borderId="5" xfId="69" applyNumberFormat="1" applyFont="1" applyFill="1" applyBorder="1" applyAlignment="1">
      <alignment horizontal="center" vertical="center" wrapText="1"/>
    </xf>
    <xf numFmtId="0" fontId="46" fillId="36" borderId="0" xfId="69" applyFont="1" applyFill="1" applyAlignment="1" applyProtection="1">
      <alignment horizontal="right" vertical="center"/>
      <protection locked="0"/>
    </xf>
    <xf numFmtId="178" fontId="33" fillId="36" borderId="5" xfId="71" applyNumberFormat="1" applyFont="1" applyFill="1" applyBorder="1" applyAlignment="1">
      <alignment horizontal="center" vertical="center" wrapText="1"/>
    </xf>
    <xf numFmtId="176" fontId="33" fillId="36" borderId="5" xfId="71" applyNumberFormat="1" applyFont="1" applyFill="1" applyBorder="1" applyAlignment="1">
      <alignment horizontal="center" vertical="center" wrapText="1"/>
    </xf>
    <xf numFmtId="181" fontId="56" fillId="35" borderId="0" xfId="69" applyNumberFormat="1" applyFont="1" applyFill="1" applyAlignment="1" applyProtection="1">
      <alignment horizontal="right" vertical="center"/>
      <protection locked="0"/>
    </xf>
    <xf numFmtId="181" fontId="57" fillId="35" borderId="0" xfId="69" applyNumberFormat="1" applyFont="1" applyFill="1" applyAlignment="1" applyProtection="1">
      <alignment horizontal="right" vertical="center"/>
      <protection locked="0"/>
    </xf>
    <xf numFmtId="38" fontId="10" fillId="0" borderId="0" xfId="68" applyFont="1">
      <alignment vertical="center"/>
    </xf>
    <xf numFmtId="0" fontId="47" fillId="0" borderId="0" xfId="69" applyFont="1" applyAlignment="1">
      <alignment horizontal="left" vertical="center" wrapText="1"/>
    </xf>
    <xf numFmtId="0" fontId="47" fillId="0" borderId="0" xfId="69" applyFont="1" applyAlignment="1">
      <alignment horizontal="left" vertical="center"/>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33" fillId="0" borderId="5" xfId="69" applyFont="1" applyBorder="1" applyAlignment="1">
      <alignment horizontal="center" vertical="center" wrapText="1"/>
    </xf>
    <xf numFmtId="0" fontId="48" fillId="0" borderId="0" xfId="69" applyFont="1" applyAlignment="1" applyProtection="1">
      <alignment horizontal="left" vertical="center" wrapText="1"/>
      <protection locked="0"/>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5" fillId="0" borderId="27" xfId="69" applyFont="1" applyBorder="1" applyAlignment="1">
      <alignment horizontal="left" vertical="center" wrapText="1"/>
    </xf>
    <xf numFmtId="0" fontId="7" fillId="0" borderId="27" xfId="69" applyFont="1" applyBorder="1" applyAlignment="1">
      <alignment horizontal="left" vertical="center"/>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xf numFmtId="0" fontId="15" fillId="0" borderId="19" xfId="58" applyBorder="1" applyAlignment="1">
      <alignment horizontal="center" vertical="center"/>
    </xf>
    <xf numFmtId="0" fontId="15" fillId="0" borderId="16" xfId="58" applyBorder="1" applyAlignment="1">
      <alignment horizontal="center"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rgb="FFFFFF00"/>
    <pageSetUpPr fitToPage="1"/>
  </sheetPr>
  <dimension ref="A1:X45"/>
  <sheetViews>
    <sheetView tabSelected="1" view="pageBreakPreview" zoomScaleNormal="85" zoomScaleSheetLayoutView="100" workbookViewId="0"/>
  </sheetViews>
  <sheetFormatPr defaultColWidth="9" defaultRowHeight="13.5"/>
  <cols>
    <col min="1" max="1" width="47.75" style="6" customWidth="1"/>
    <col min="2" max="4" width="15.125" style="14" customWidth="1"/>
    <col min="5" max="5" width="23.25" style="14" customWidth="1"/>
    <col min="6" max="6" width="81.37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24" width="9.25" style="6" bestFit="1" customWidth="1"/>
    <col min="25" max="16384" width="9" style="6"/>
  </cols>
  <sheetData>
    <row r="1" spans="1:24" ht="25.5" customHeight="1">
      <c r="A1" s="5" t="s">
        <v>151</v>
      </c>
      <c r="B1" s="12"/>
      <c r="C1" s="12"/>
      <c r="D1" s="12"/>
      <c r="E1" s="12"/>
      <c r="F1" s="5"/>
      <c r="G1" s="65" t="s">
        <v>163</v>
      </c>
      <c r="X1" s="66">
        <v>150000</v>
      </c>
    </row>
    <row r="2" spans="1:24" ht="53.25" customHeight="1">
      <c r="A2" s="67" t="s">
        <v>158</v>
      </c>
      <c r="B2" s="68"/>
      <c r="C2" s="68"/>
      <c r="D2" s="68"/>
      <c r="E2" s="68"/>
      <c r="F2" s="68"/>
      <c r="G2" s="68"/>
      <c r="H2" s="35" t="s">
        <v>51</v>
      </c>
      <c r="X2" s="66">
        <f>72000*3</f>
        <v>216000</v>
      </c>
    </row>
    <row r="3" spans="1:24" ht="32.25" customHeight="1">
      <c r="A3" s="17" t="s">
        <v>50</v>
      </c>
      <c r="B3" s="18"/>
      <c r="C3" s="18"/>
      <c r="D3" s="18"/>
      <c r="E3" s="47"/>
      <c r="F3" s="17" t="s">
        <v>118</v>
      </c>
      <c r="G3" s="48">
        <f>SUM($G$10:$G$14)</f>
        <v>0</v>
      </c>
      <c r="H3" s="44" t="s">
        <v>152</v>
      </c>
      <c r="X3" s="66">
        <f>72000*4</f>
        <v>288000</v>
      </c>
    </row>
    <row r="4" spans="1:24" ht="26.25" customHeight="1">
      <c r="A4" s="17" t="s">
        <v>159</v>
      </c>
      <c r="B4" s="18"/>
      <c r="C4" s="18"/>
      <c r="D4" s="51"/>
      <c r="E4" s="47"/>
      <c r="F4" s="34" t="s">
        <v>117</v>
      </c>
      <c r="G4" s="50"/>
      <c r="H4" s="52" t="s">
        <v>160</v>
      </c>
      <c r="X4" s="66">
        <f>72000*5</f>
        <v>360000</v>
      </c>
    </row>
    <row r="5" spans="1:24" ht="45.75" customHeight="1">
      <c r="A5" s="80" t="s">
        <v>146</v>
      </c>
      <c r="B5" s="80"/>
      <c r="C5" s="80"/>
      <c r="D5" s="80"/>
      <c r="E5" s="47"/>
      <c r="F5" s="34" t="s">
        <v>132</v>
      </c>
      <c r="G5" s="48">
        <f>ROUNDDOWN(G3-G4,-3)</f>
        <v>0</v>
      </c>
      <c r="H5" s="44" t="s">
        <v>153</v>
      </c>
      <c r="I5" s="43" t="s">
        <v>147</v>
      </c>
      <c r="J5" s="43" t="s">
        <v>148</v>
      </c>
      <c r="X5" s="66">
        <f>72000*6</f>
        <v>432000</v>
      </c>
    </row>
    <row r="6" spans="1:24" ht="36" customHeight="1">
      <c r="A6" s="17" t="s">
        <v>133</v>
      </c>
      <c r="B6" s="18"/>
      <c r="C6" s="18"/>
      <c r="D6" s="18"/>
      <c r="E6" s="48" t="str">
        <f>IF(G5&gt;=G6,"○","×")</f>
        <v>○</v>
      </c>
      <c r="F6" s="17" t="s">
        <v>156</v>
      </c>
      <c r="G6" s="50"/>
      <c r="H6" s="46" t="s">
        <v>154</v>
      </c>
      <c r="X6" s="66">
        <f>72000*7</f>
        <v>504000</v>
      </c>
    </row>
    <row r="7" spans="1:24" ht="26.25" customHeight="1">
      <c r="A7" s="17" t="s">
        <v>62</v>
      </c>
      <c r="B7" s="18"/>
      <c r="C7" s="18"/>
      <c r="D7" s="18"/>
      <c r="E7" s="49">
        <f>G6-G7</f>
        <v>0</v>
      </c>
      <c r="F7" s="17" t="s">
        <v>116</v>
      </c>
      <c r="G7" s="48">
        <f>IF(ROUNDDOWN(G6-G5,-3)&lt;=0,0,ROUNDDOWN(G6-G5,-3))</f>
        <v>0</v>
      </c>
      <c r="H7" s="45" t="s">
        <v>157</v>
      </c>
      <c r="X7" s="66">
        <f>72000*8</f>
        <v>576000</v>
      </c>
    </row>
    <row r="8" spans="1:24" ht="41.25" customHeight="1">
      <c r="A8" s="38" t="s">
        <v>144</v>
      </c>
      <c r="B8" s="73" t="s">
        <v>145</v>
      </c>
      <c r="C8" s="74"/>
      <c r="D8" s="74"/>
      <c r="E8" s="75"/>
      <c r="F8" s="79" t="s">
        <v>55</v>
      </c>
      <c r="G8" s="79"/>
      <c r="H8" s="8"/>
      <c r="X8" s="66">
        <f>72000*9</f>
        <v>648000</v>
      </c>
    </row>
    <row r="9" spans="1:24" s="30" customFormat="1" ht="66" customHeight="1">
      <c r="A9" s="27" t="s">
        <v>110</v>
      </c>
      <c r="B9" s="28" t="s">
        <v>100</v>
      </c>
      <c r="C9" s="28" t="s">
        <v>111</v>
      </c>
      <c r="D9" s="28" t="s">
        <v>99</v>
      </c>
      <c r="E9" s="28" t="s">
        <v>113</v>
      </c>
      <c r="F9" s="71" t="s">
        <v>119</v>
      </c>
      <c r="G9" s="72"/>
      <c r="H9" s="29" t="s">
        <v>101</v>
      </c>
      <c r="X9" s="66">
        <f>72000*10</f>
        <v>720000</v>
      </c>
    </row>
    <row r="10" spans="1:24" ht="50.25" customHeight="1">
      <c r="A10" s="11" t="s">
        <v>137</v>
      </c>
      <c r="B10" s="26"/>
      <c r="C10" s="16"/>
      <c r="D10" s="33"/>
      <c r="E10" s="16"/>
      <c r="F10" s="11"/>
      <c r="G10" s="53">
        <f>B10*C10*D10</f>
        <v>0</v>
      </c>
      <c r="H10" s="15" t="s">
        <v>120</v>
      </c>
      <c r="X10" s="66">
        <f>72000*11</f>
        <v>792000</v>
      </c>
    </row>
    <row r="11" spans="1:24" ht="57" customHeight="1">
      <c r="A11" s="11" t="s">
        <v>138</v>
      </c>
      <c r="B11" s="26"/>
      <c r="C11" s="16"/>
      <c r="D11" s="33"/>
      <c r="E11" s="16"/>
      <c r="F11" s="11"/>
      <c r="G11" s="53">
        <f t="shared" ref="G11:G12" si="0">B11*C11*D11</f>
        <v>0</v>
      </c>
      <c r="H11" s="15" t="s">
        <v>121</v>
      </c>
      <c r="X11" s="66">
        <f>72000*12</f>
        <v>864000</v>
      </c>
    </row>
    <row r="12" spans="1:24" ht="80.25" customHeight="1">
      <c r="A12" s="11" t="s">
        <v>150</v>
      </c>
      <c r="B12" s="26"/>
      <c r="C12" s="16"/>
      <c r="D12" s="33"/>
      <c r="E12" s="32"/>
      <c r="F12" s="11"/>
      <c r="G12" s="53">
        <f t="shared" si="0"/>
        <v>0</v>
      </c>
      <c r="H12" s="15" t="s">
        <v>127</v>
      </c>
      <c r="X12" s="66">
        <f>72000*13</f>
        <v>936000</v>
      </c>
    </row>
    <row r="13" spans="1:24" ht="50.1" customHeight="1">
      <c r="A13" s="11" t="s">
        <v>139</v>
      </c>
      <c r="B13" s="26"/>
      <c r="C13" s="16"/>
      <c r="D13" s="39"/>
      <c r="E13" s="40"/>
      <c r="F13" s="41"/>
      <c r="G13" s="53">
        <f>B13*C13*D13</f>
        <v>0</v>
      </c>
      <c r="H13" s="15" t="s">
        <v>143</v>
      </c>
      <c r="I13" s="6">
        <v>4</v>
      </c>
      <c r="J13" s="6">
        <v>3</v>
      </c>
      <c r="K13" s="6">
        <v>2</v>
      </c>
      <c r="L13" s="6">
        <v>1</v>
      </c>
      <c r="X13" s="66">
        <f>72000*14</f>
        <v>1008000</v>
      </c>
    </row>
    <row r="14" spans="1:24" ht="73.5" customHeight="1">
      <c r="A14" s="69"/>
      <c r="B14" s="70"/>
      <c r="C14" s="70"/>
      <c r="D14" s="70"/>
      <c r="E14" s="70"/>
      <c r="F14" s="42" t="s">
        <v>162</v>
      </c>
      <c r="G14" s="53">
        <f>'別紙（2.0％超部分算定シート）'!I4+'別紙（2.0％超部分算定シート）'!I5+'別紙（2.0％超部分算定シート）'!I6</f>
        <v>0</v>
      </c>
      <c r="H14" s="15" t="s">
        <v>128</v>
      </c>
      <c r="X14" s="66">
        <f>72000*15</f>
        <v>1080000</v>
      </c>
    </row>
    <row r="15" spans="1:24" ht="55.5" customHeight="1">
      <c r="A15" s="76" t="s">
        <v>140</v>
      </c>
      <c r="B15" s="77"/>
      <c r="C15" s="77"/>
      <c r="D15" s="77"/>
      <c r="E15" s="77"/>
      <c r="F15" s="77"/>
      <c r="G15" s="78"/>
      <c r="H15" s="15"/>
      <c r="X15" s="66">
        <f>72000*16</f>
        <v>1152000</v>
      </c>
    </row>
    <row r="16" spans="1:24" s="30" customFormat="1" ht="72.75" customHeight="1">
      <c r="A16" s="27" t="s">
        <v>115</v>
      </c>
      <c r="B16" s="28" t="s">
        <v>100</v>
      </c>
      <c r="C16" s="28" t="s">
        <v>136</v>
      </c>
      <c r="D16" s="28" t="s">
        <v>99</v>
      </c>
      <c r="E16" s="28" t="s">
        <v>113</v>
      </c>
      <c r="F16" s="71" t="s">
        <v>119</v>
      </c>
      <c r="G16" s="72"/>
      <c r="H16" s="29" t="s">
        <v>101</v>
      </c>
      <c r="X16" s="66">
        <f>72000*17</f>
        <v>1224000</v>
      </c>
    </row>
    <row r="17" spans="1:24" ht="37.5" customHeight="1">
      <c r="A17" s="11" t="s">
        <v>137</v>
      </c>
      <c r="B17" s="26"/>
      <c r="C17" s="16"/>
      <c r="D17" s="33"/>
      <c r="E17" s="16"/>
      <c r="F17" s="11"/>
      <c r="G17" s="53">
        <f t="shared" ref="G17:G44" si="1">B17*C17*D17</f>
        <v>0</v>
      </c>
      <c r="H17" s="15" t="s">
        <v>120</v>
      </c>
      <c r="X17" s="66">
        <f>72000*18</f>
        <v>1296000</v>
      </c>
    </row>
    <row r="18" spans="1:24" ht="46.5" customHeight="1">
      <c r="A18" s="11" t="s">
        <v>138</v>
      </c>
      <c r="B18" s="26"/>
      <c r="C18" s="16"/>
      <c r="D18" s="33"/>
      <c r="E18" s="16"/>
      <c r="F18" s="11"/>
      <c r="G18" s="53">
        <f t="shared" si="1"/>
        <v>0</v>
      </c>
      <c r="H18" s="15" t="s">
        <v>121</v>
      </c>
      <c r="X18" s="66">
        <f>72000*19</f>
        <v>1368000</v>
      </c>
    </row>
    <row r="19" spans="1:24" ht="80.25" customHeight="1">
      <c r="A19" s="11" t="s">
        <v>150</v>
      </c>
      <c r="B19" s="26"/>
      <c r="C19" s="16"/>
      <c r="D19" s="33"/>
      <c r="E19" s="32"/>
      <c r="F19" s="11"/>
      <c r="G19" s="53">
        <f t="shared" si="1"/>
        <v>0</v>
      </c>
      <c r="H19" s="15" t="s">
        <v>127</v>
      </c>
    </row>
    <row r="20" spans="1:24" ht="40.5" customHeight="1">
      <c r="A20" s="11" t="s">
        <v>139</v>
      </c>
      <c r="B20" s="26"/>
      <c r="C20" s="16"/>
      <c r="D20" s="39"/>
      <c r="E20" s="40"/>
      <c r="F20" s="41"/>
      <c r="G20" s="53">
        <f>B20*C20*D20</f>
        <v>0</v>
      </c>
      <c r="H20" s="15" t="s">
        <v>143</v>
      </c>
      <c r="I20" s="6">
        <v>4</v>
      </c>
      <c r="J20" s="6">
        <v>3</v>
      </c>
      <c r="K20" s="6">
        <v>2</v>
      </c>
      <c r="L20" s="6">
        <v>1</v>
      </c>
    </row>
    <row r="21" spans="1:24" s="30" customFormat="1" ht="72.75" customHeight="1">
      <c r="A21" s="27" t="s">
        <v>114</v>
      </c>
      <c r="B21" s="28" t="s">
        <v>100</v>
      </c>
      <c r="C21" s="28" t="s">
        <v>136</v>
      </c>
      <c r="D21" s="28" t="s">
        <v>99</v>
      </c>
      <c r="E21" s="28" t="s">
        <v>113</v>
      </c>
      <c r="F21" s="71" t="s">
        <v>119</v>
      </c>
      <c r="G21" s="72"/>
      <c r="H21" s="29" t="s">
        <v>101</v>
      </c>
    </row>
    <row r="22" spans="1:24" ht="36.75" customHeight="1">
      <c r="A22" s="11" t="s">
        <v>137</v>
      </c>
      <c r="B22" s="26"/>
      <c r="C22" s="16"/>
      <c r="D22" s="33"/>
      <c r="E22" s="16"/>
      <c r="F22" s="11"/>
      <c r="G22" s="53">
        <f t="shared" si="1"/>
        <v>0</v>
      </c>
      <c r="H22" s="15" t="s">
        <v>120</v>
      </c>
    </row>
    <row r="23" spans="1:24" ht="49.5" customHeight="1">
      <c r="A23" s="11" t="s">
        <v>138</v>
      </c>
      <c r="B23" s="26"/>
      <c r="C23" s="16"/>
      <c r="D23" s="33"/>
      <c r="E23" s="16"/>
      <c r="F23" s="11"/>
      <c r="G23" s="53">
        <f t="shared" si="1"/>
        <v>0</v>
      </c>
      <c r="H23" s="15" t="s">
        <v>121</v>
      </c>
    </row>
    <row r="24" spans="1:24" ht="80.25" customHeight="1">
      <c r="A24" s="11" t="s">
        <v>150</v>
      </c>
      <c r="B24" s="26"/>
      <c r="C24" s="16"/>
      <c r="D24" s="33"/>
      <c r="E24" s="32"/>
      <c r="F24" s="11"/>
      <c r="G24" s="53">
        <f t="shared" si="1"/>
        <v>0</v>
      </c>
      <c r="H24" s="15" t="s">
        <v>127</v>
      </c>
    </row>
    <row r="25" spans="1:24" ht="39" customHeight="1">
      <c r="A25" s="11" t="s">
        <v>139</v>
      </c>
      <c r="B25" s="26"/>
      <c r="C25" s="16"/>
      <c r="D25" s="39"/>
      <c r="E25" s="40"/>
      <c r="F25" s="41"/>
      <c r="G25" s="53">
        <f>B25*C25*D25</f>
        <v>0</v>
      </c>
      <c r="H25" s="15" t="s">
        <v>143</v>
      </c>
      <c r="I25" s="6">
        <v>4</v>
      </c>
      <c r="J25" s="6">
        <v>3</v>
      </c>
      <c r="K25" s="6">
        <v>2</v>
      </c>
      <c r="L25" s="6">
        <v>1</v>
      </c>
    </row>
    <row r="26" spans="1:24" s="30" customFormat="1" ht="72.75" customHeight="1">
      <c r="A26" s="27" t="s">
        <v>129</v>
      </c>
      <c r="B26" s="28" t="s">
        <v>100</v>
      </c>
      <c r="C26" s="28" t="s">
        <v>136</v>
      </c>
      <c r="D26" s="28" t="s">
        <v>99</v>
      </c>
      <c r="E26" s="28" t="s">
        <v>113</v>
      </c>
      <c r="F26" s="71" t="s">
        <v>119</v>
      </c>
      <c r="G26" s="72"/>
      <c r="H26" s="29" t="s">
        <v>101</v>
      </c>
    </row>
    <row r="27" spans="1:24" ht="50.25" customHeight="1">
      <c r="A27" s="11" t="s">
        <v>137</v>
      </c>
      <c r="B27" s="26"/>
      <c r="C27" s="16"/>
      <c r="D27" s="33"/>
      <c r="E27" s="16"/>
      <c r="F27" s="11"/>
      <c r="G27" s="53">
        <f t="shared" si="1"/>
        <v>0</v>
      </c>
      <c r="H27" s="15" t="s">
        <v>120</v>
      </c>
    </row>
    <row r="28" spans="1:24" ht="57" customHeight="1">
      <c r="A28" s="11" t="s">
        <v>138</v>
      </c>
      <c r="B28" s="26"/>
      <c r="C28" s="16"/>
      <c r="D28" s="33"/>
      <c r="E28" s="16"/>
      <c r="F28" s="11"/>
      <c r="G28" s="53">
        <f t="shared" si="1"/>
        <v>0</v>
      </c>
      <c r="H28" s="15" t="s">
        <v>121</v>
      </c>
    </row>
    <row r="29" spans="1:24" ht="80.25" customHeight="1">
      <c r="A29" s="11" t="s">
        <v>150</v>
      </c>
      <c r="B29" s="26"/>
      <c r="C29" s="16"/>
      <c r="D29" s="33"/>
      <c r="E29" s="32"/>
      <c r="F29" s="11"/>
      <c r="G29" s="53">
        <f t="shared" si="1"/>
        <v>0</v>
      </c>
      <c r="H29" s="15" t="s">
        <v>127</v>
      </c>
    </row>
    <row r="30" spans="1:24" ht="50.1" customHeight="1">
      <c r="A30" s="11" t="s">
        <v>139</v>
      </c>
      <c r="B30" s="26"/>
      <c r="C30" s="16"/>
      <c r="D30" s="39"/>
      <c r="E30" s="40"/>
      <c r="F30" s="41"/>
      <c r="G30" s="53">
        <f>B30*C30*D30</f>
        <v>0</v>
      </c>
      <c r="H30" s="15" t="s">
        <v>143</v>
      </c>
      <c r="I30" s="6">
        <v>4</v>
      </c>
      <c r="J30" s="6">
        <v>3</v>
      </c>
      <c r="K30" s="6">
        <v>2</v>
      </c>
      <c r="L30" s="6">
        <v>1</v>
      </c>
    </row>
    <row r="31" spans="1:24" s="30" customFormat="1" ht="72.75" customHeight="1">
      <c r="A31" s="27" t="s">
        <v>130</v>
      </c>
      <c r="B31" s="28" t="s">
        <v>100</v>
      </c>
      <c r="C31" s="28" t="s">
        <v>136</v>
      </c>
      <c r="D31" s="28" t="s">
        <v>99</v>
      </c>
      <c r="E31" s="28" t="s">
        <v>113</v>
      </c>
      <c r="F31" s="71" t="s">
        <v>119</v>
      </c>
      <c r="G31" s="72"/>
      <c r="H31" s="29" t="s">
        <v>101</v>
      </c>
    </row>
    <row r="32" spans="1:24" ht="50.25" customHeight="1">
      <c r="A32" s="11" t="s">
        <v>137</v>
      </c>
      <c r="B32" s="26"/>
      <c r="C32" s="16"/>
      <c r="D32" s="33"/>
      <c r="E32" s="16"/>
      <c r="F32" s="11"/>
      <c r="G32" s="53">
        <f t="shared" si="1"/>
        <v>0</v>
      </c>
      <c r="H32" s="15" t="s">
        <v>120</v>
      </c>
    </row>
    <row r="33" spans="1:12" ht="57" customHeight="1">
      <c r="A33" s="11" t="s">
        <v>138</v>
      </c>
      <c r="B33" s="26"/>
      <c r="C33" s="16"/>
      <c r="D33" s="33"/>
      <c r="E33" s="16"/>
      <c r="F33" s="11"/>
      <c r="G33" s="53">
        <f t="shared" si="1"/>
        <v>0</v>
      </c>
      <c r="H33" s="15" t="s">
        <v>121</v>
      </c>
    </row>
    <row r="34" spans="1:12" ht="80.25" customHeight="1">
      <c r="A34" s="11" t="s">
        <v>150</v>
      </c>
      <c r="B34" s="26"/>
      <c r="C34" s="16"/>
      <c r="D34" s="33"/>
      <c r="E34" s="32"/>
      <c r="F34" s="11"/>
      <c r="G34" s="53">
        <f t="shared" si="1"/>
        <v>0</v>
      </c>
      <c r="H34" s="15" t="s">
        <v>127</v>
      </c>
    </row>
    <row r="35" spans="1:12" ht="50.1" customHeight="1">
      <c r="A35" s="11" t="s">
        <v>139</v>
      </c>
      <c r="B35" s="26"/>
      <c r="C35" s="16"/>
      <c r="D35" s="39"/>
      <c r="E35" s="40"/>
      <c r="F35" s="41"/>
      <c r="G35" s="53">
        <f>B35*C35*D35</f>
        <v>0</v>
      </c>
      <c r="H35" s="15" t="s">
        <v>143</v>
      </c>
      <c r="I35" s="6">
        <v>4</v>
      </c>
      <c r="J35" s="6">
        <v>3</v>
      </c>
      <c r="K35" s="6">
        <v>2</v>
      </c>
      <c r="L35" s="6">
        <v>1</v>
      </c>
    </row>
    <row r="36" spans="1:12" s="30" customFormat="1" ht="72.75" customHeight="1">
      <c r="A36" s="27" t="s">
        <v>131</v>
      </c>
      <c r="B36" s="28" t="s">
        <v>100</v>
      </c>
      <c r="C36" s="28" t="s">
        <v>136</v>
      </c>
      <c r="D36" s="28" t="s">
        <v>99</v>
      </c>
      <c r="E36" s="28" t="s">
        <v>113</v>
      </c>
      <c r="F36" s="71" t="s">
        <v>119</v>
      </c>
      <c r="G36" s="72"/>
      <c r="H36" s="29" t="s">
        <v>101</v>
      </c>
    </row>
    <row r="37" spans="1:12" ht="50.25" customHeight="1">
      <c r="A37" s="11" t="s">
        <v>137</v>
      </c>
      <c r="B37" s="26"/>
      <c r="C37" s="16"/>
      <c r="D37" s="33"/>
      <c r="E37" s="16"/>
      <c r="F37" s="11"/>
      <c r="G37" s="53">
        <f t="shared" si="1"/>
        <v>0</v>
      </c>
      <c r="H37" s="15" t="s">
        <v>120</v>
      </c>
    </row>
    <row r="38" spans="1:12" ht="57" customHeight="1">
      <c r="A38" s="11" t="s">
        <v>138</v>
      </c>
      <c r="B38" s="26"/>
      <c r="C38" s="16"/>
      <c r="D38" s="33"/>
      <c r="E38" s="16"/>
      <c r="F38" s="11"/>
      <c r="G38" s="53">
        <f t="shared" si="1"/>
        <v>0</v>
      </c>
      <c r="H38" s="15" t="s">
        <v>121</v>
      </c>
    </row>
    <row r="39" spans="1:12" ht="80.25" customHeight="1">
      <c r="A39" s="11" t="s">
        <v>150</v>
      </c>
      <c r="B39" s="26"/>
      <c r="C39" s="16"/>
      <c r="D39" s="33"/>
      <c r="E39" s="32"/>
      <c r="F39" s="11"/>
      <c r="G39" s="53">
        <f t="shared" si="1"/>
        <v>0</v>
      </c>
      <c r="H39" s="15" t="s">
        <v>127</v>
      </c>
    </row>
    <row r="40" spans="1:12" ht="50.1" customHeight="1">
      <c r="A40" s="11" t="s">
        <v>139</v>
      </c>
      <c r="B40" s="26"/>
      <c r="C40" s="16"/>
      <c r="D40" s="39"/>
      <c r="E40" s="40"/>
      <c r="F40" s="41"/>
      <c r="G40" s="53">
        <f>B40*C40*D40</f>
        <v>0</v>
      </c>
      <c r="H40" s="15" t="s">
        <v>143</v>
      </c>
      <c r="I40" s="6">
        <v>4</v>
      </c>
      <c r="J40" s="6">
        <v>3</v>
      </c>
      <c r="K40" s="6">
        <v>2</v>
      </c>
      <c r="L40" s="6">
        <v>1</v>
      </c>
    </row>
    <row r="41" spans="1:12" s="30" customFormat="1" ht="83.25" customHeight="1">
      <c r="A41" s="27" t="s">
        <v>149</v>
      </c>
      <c r="B41" s="28" t="s">
        <v>100</v>
      </c>
      <c r="C41" s="28" t="s">
        <v>136</v>
      </c>
      <c r="D41" s="28" t="s">
        <v>99</v>
      </c>
      <c r="E41" s="28" t="s">
        <v>113</v>
      </c>
      <c r="F41" s="71" t="s">
        <v>119</v>
      </c>
      <c r="G41" s="72"/>
      <c r="H41" s="29" t="s">
        <v>101</v>
      </c>
    </row>
    <row r="42" spans="1:12" ht="50.25" customHeight="1">
      <c r="A42" s="11" t="s">
        <v>137</v>
      </c>
      <c r="B42" s="26"/>
      <c r="C42" s="16"/>
      <c r="D42" s="33"/>
      <c r="E42" s="16"/>
      <c r="F42" s="11"/>
      <c r="G42" s="53">
        <f t="shared" si="1"/>
        <v>0</v>
      </c>
      <c r="H42" s="15" t="s">
        <v>120</v>
      </c>
    </row>
    <row r="43" spans="1:12" ht="57" customHeight="1">
      <c r="A43" s="11" t="s">
        <v>138</v>
      </c>
      <c r="B43" s="26"/>
      <c r="C43" s="16"/>
      <c r="D43" s="33"/>
      <c r="E43" s="16"/>
      <c r="F43" s="11"/>
      <c r="G43" s="53">
        <f t="shared" si="1"/>
        <v>0</v>
      </c>
      <c r="H43" s="15" t="s">
        <v>121</v>
      </c>
    </row>
    <row r="44" spans="1:12" ht="80.25" customHeight="1">
      <c r="A44" s="11" t="s">
        <v>150</v>
      </c>
      <c r="B44" s="26"/>
      <c r="C44" s="16"/>
      <c r="D44" s="33"/>
      <c r="E44" s="32"/>
      <c r="F44" s="11"/>
      <c r="G44" s="53">
        <f t="shared" si="1"/>
        <v>0</v>
      </c>
      <c r="H44" s="15" t="s">
        <v>127</v>
      </c>
    </row>
    <row r="45" spans="1:12" ht="50.1" customHeight="1">
      <c r="A45" s="11" t="s">
        <v>139</v>
      </c>
      <c r="B45" s="26"/>
      <c r="C45" s="16"/>
      <c r="D45" s="39"/>
      <c r="E45" s="40"/>
      <c r="F45" s="41"/>
      <c r="G45" s="53">
        <f>B45*C45*D45</f>
        <v>0</v>
      </c>
      <c r="H45" s="15" t="s">
        <v>143</v>
      </c>
      <c r="I45" s="6">
        <v>4</v>
      </c>
      <c r="J45" s="6">
        <v>3</v>
      </c>
      <c r="K45" s="6">
        <v>2</v>
      </c>
      <c r="L45" s="6">
        <v>1</v>
      </c>
    </row>
  </sheetData>
  <mergeCells count="13">
    <mergeCell ref="A2:G2"/>
    <mergeCell ref="A14:E14"/>
    <mergeCell ref="F41:G41"/>
    <mergeCell ref="F9:G9"/>
    <mergeCell ref="B8:E8"/>
    <mergeCell ref="F16:G16"/>
    <mergeCell ref="F21:G21"/>
    <mergeCell ref="F26:G26"/>
    <mergeCell ref="F31:G31"/>
    <mergeCell ref="F36:G36"/>
    <mergeCell ref="A15:G15"/>
    <mergeCell ref="F8:G8"/>
    <mergeCell ref="A5:D5"/>
  </mergeCells>
  <phoneticPr fontId="38"/>
  <conditionalFormatting sqref="A10:A12">
    <cfRule type="expression" dxfId="26" priority="21">
      <formula>#REF!="×"</formula>
    </cfRule>
  </conditionalFormatting>
  <conditionalFormatting sqref="A17:A19 A22:A24 A27:A29 A32:A34 A37:A39 A42:A44">
    <cfRule type="expression" dxfId="25" priority="1">
      <formula>#REF!="×"</formula>
    </cfRule>
  </conditionalFormatting>
  <conditionalFormatting sqref="A13:G13">
    <cfRule type="expression" dxfId="24" priority="10">
      <formula>#REF!="×"</formula>
    </cfRule>
  </conditionalFormatting>
  <conditionalFormatting sqref="A20:G20">
    <cfRule type="expression" dxfId="23" priority="8">
      <formula>#REF!="×"</formula>
    </cfRule>
  </conditionalFormatting>
  <conditionalFormatting sqref="A25:G25">
    <cfRule type="expression" dxfId="22" priority="7">
      <formula>#REF!="×"</formula>
    </cfRule>
  </conditionalFormatting>
  <conditionalFormatting sqref="A30:G30">
    <cfRule type="expression" dxfId="21" priority="6">
      <formula>#REF!="×"</formula>
    </cfRule>
  </conditionalFormatting>
  <conditionalFormatting sqref="A35:G35">
    <cfRule type="expression" dxfId="20" priority="5">
      <formula>#REF!="×"</formula>
    </cfRule>
  </conditionalFormatting>
  <conditionalFormatting sqref="A40:G40">
    <cfRule type="expression" dxfId="19" priority="4">
      <formula>#REF!="×"</formula>
    </cfRule>
  </conditionalFormatting>
  <conditionalFormatting sqref="A45:G45">
    <cfRule type="expression" dxfId="18" priority="3">
      <formula>#REF!="×"</formula>
    </cfRule>
  </conditionalFormatting>
  <conditionalFormatting sqref="B10:E11 F10:G12 B12:D12 A14:A15 B17:E18 F17:G19 B19:D19 B22:E23 F22:G24 B24:D24 B27:E28 F27:G29 B29:D29 B32:E33 F32:G34 B34:D34 B37:E38 F37:G39 B39:D39 B42:E43 F42:G44 B44:D44">
    <cfRule type="expression" dxfId="17" priority="144">
      <formula>#REF!="×"</formula>
    </cfRule>
  </conditionalFormatting>
  <conditionalFormatting sqref="F14:G14">
    <cfRule type="expression" dxfId="16" priority="2">
      <formula>#REF!="×"</formula>
    </cfRule>
  </conditionalFormatting>
  <dataValidations count="3">
    <dataValidation type="list" allowBlank="1" showInputMessage="1" showErrorMessage="1" sqref="D13 D20 D25 D30 D35 D40 D45" xr:uid="{14A38159-5CDE-4E8B-AA4E-157579BCFD9A}">
      <formula1>$I$13:$M$13</formula1>
    </dataValidation>
    <dataValidation type="list" allowBlank="1" showInputMessage="1" showErrorMessage="1" sqref="E5" xr:uid="{FA3FB731-4F54-49B7-8D61-0611F41E2734}">
      <formula1>$I$5:$J$5</formula1>
    </dataValidation>
    <dataValidation type="list" allowBlank="1" showInputMessage="1" showErrorMessage="1" sqref="G6" xr:uid="{999EEFDE-EA6C-4F7D-B990-A182A61C7FBA}">
      <formula1>$X$1:$X$18</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rgb="FFFFFF00"/>
    <pageSetUpPr fitToPage="1"/>
  </sheetPr>
  <dimension ref="A1:J9"/>
  <sheetViews>
    <sheetView view="pageBreakPreview" zoomScale="115" zoomScaleNormal="115" zoomScaleSheetLayoutView="115" workbookViewId="0"/>
  </sheetViews>
  <sheetFormatPr defaultColWidth="9" defaultRowHeight="13.5"/>
  <cols>
    <col min="1" max="1" width="37.875" style="6" customWidth="1"/>
    <col min="2" max="5" width="15.125" style="14" customWidth="1"/>
    <col min="6" max="6" width="16.5" style="14" customWidth="1"/>
    <col min="7" max="7" width="24.25" style="14" customWidth="1"/>
    <col min="8" max="8" width="19.75" style="14"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73.5" customHeight="1">
      <c r="A1" s="37" t="s">
        <v>135</v>
      </c>
      <c r="B1" s="81" t="s">
        <v>126</v>
      </c>
      <c r="C1" s="82"/>
      <c r="D1" s="82"/>
      <c r="E1" s="82"/>
      <c r="F1" s="82"/>
      <c r="G1" s="82"/>
      <c r="H1" s="82"/>
      <c r="I1" s="61" t="str">
        <f>【総額及び平均額】賃上げ支援事業実績報告書!D4&amp;【総額及び平均額】賃上げ支援事業実績報告書!E4</f>
        <v/>
      </c>
    </row>
    <row r="2" spans="1:10" ht="41.25" customHeight="1">
      <c r="A2" s="73" t="s">
        <v>112</v>
      </c>
      <c r="B2" s="74"/>
      <c r="C2" s="74"/>
      <c r="D2" s="74"/>
      <c r="E2" s="74"/>
      <c r="F2" s="74"/>
      <c r="G2" s="74"/>
      <c r="H2" s="74"/>
      <c r="I2" s="83" t="s">
        <v>55</v>
      </c>
      <c r="J2" s="8"/>
    </row>
    <row r="3" spans="1:10" ht="72.75" customHeight="1">
      <c r="A3" s="9" t="s">
        <v>125</v>
      </c>
      <c r="B3" s="13" t="s">
        <v>104</v>
      </c>
      <c r="C3" s="13" t="s">
        <v>105</v>
      </c>
      <c r="D3" s="13" t="s">
        <v>103</v>
      </c>
      <c r="E3" s="13" t="s">
        <v>106</v>
      </c>
      <c r="F3" s="13" t="s">
        <v>107</v>
      </c>
      <c r="G3" s="13" t="s">
        <v>109</v>
      </c>
      <c r="H3" s="13" t="s">
        <v>108</v>
      </c>
      <c r="I3" s="84"/>
      <c r="J3" s="15" t="s">
        <v>101</v>
      </c>
    </row>
    <row r="4" spans="1:10" ht="84.75" customHeight="1">
      <c r="A4" s="11" t="s">
        <v>122</v>
      </c>
      <c r="B4" s="16"/>
      <c r="C4" s="16"/>
      <c r="D4" s="62" t="e">
        <f>C4/B4</f>
        <v>#DIV/0!</v>
      </c>
      <c r="E4" s="63" t="e">
        <f>(D4-0.02)*B4</f>
        <v>#DIV/0!</v>
      </c>
      <c r="F4" s="24"/>
      <c r="G4" s="31"/>
      <c r="H4" s="25"/>
      <c r="I4" s="53">
        <f>F4*G4*H4</f>
        <v>0</v>
      </c>
      <c r="J4" s="15"/>
    </row>
    <row r="5" spans="1:10" ht="93.75" customHeight="1">
      <c r="A5" s="11" t="s">
        <v>123</v>
      </c>
      <c r="B5" s="16"/>
      <c r="C5" s="16"/>
      <c r="D5" s="62" t="e">
        <f>C5/B5</f>
        <v>#DIV/0!</v>
      </c>
      <c r="E5" s="63" t="e">
        <f>(D5-0.02)*B5</f>
        <v>#DIV/0!</v>
      </c>
      <c r="F5" s="24"/>
      <c r="G5" s="31"/>
      <c r="H5" s="25"/>
      <c r="I5" s="53">
        <f>F5*G5*H5</f>
        <v>0</v>
      </c>
      <c r="J5" s="15"/>
    </row>
    <row r="6" spans="1:10" ht="90" customHeight="1">
      <c r="A6" s="11" t="s">
        <v>124</v>
      </c>
      <c r="B6" s="85"/>
      <c r="C6" s="86"/>
      <c r="D6" s="86"/>
      <c r="E6" s="86"/>
      <c r="F6" s="86"/>
      <c r="G6" s="86"/>
      <c r="H6" s="86"/>
      <c r="I6" s="16">
        <v>0</v>
      </c>
      <c r="J6" s="15"/>
    </row>
    <row r="7" spans="1:10" ht="60.75" customHeight="1">
      <c r="A7" s="87" t="s">
        <v>155</v>
      </c>
      <c r="B7" s="88"/>
      <c r="C7" s="88"/>
      <c r="D7" s="88"/>
      <c r="E7" s="88"/>
      <c r="F7" s="88"/>
      <c r="G7" s="88"/>
      <c r="H7" s="88"/>
      <c r="I7" s="88"/>
    </row>
    <row r="9" spans="1:10">
      <c r="A9" s="36"/>
    </row>
  </sheetData>
  <mergeCells count="5">
    <mergeCell ref="A2:H2"/>
    <mergeCell ref="B1:H1"/>
    <mergeCell ref="I2:I3"/>
    <mergeCell ref="B6:H6"/>
    <mergeCell ref="A7:I7"/>
  </mergeCells>
  <phoneticPr fontId="38"/>
  <conditionalFormatting sqref="A4:H5 I4:I6 A6:B6">
    <cfRule type="expression" dxfId="15"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94E9-7EC4-43A1-A451-312F36EDED8D}">
  <sheetPr>
    <tabColor rgb="FF00B0F0"/>
    <pageSetUpPr fitToPage="1"/>
  </sheetPr>
  <dimension ref="A1:L45"/>
  <sheetViews>
    <sheetView view="pageBreakPreview" zoomScaleNormal="85" zoomScaleSheetLayoutView="100" workbookViewId="0"/>
  </sheetViews>
  <sheetFormatPr defaultColWidth="9" defaultRowHeight="13.5"/>
  <cols>
    <col min="1" max="1" width="47.75" style="6" customWidth="1"/>
    <col min="2" max="4" width="15.125" style="14" customWidth="1"/>
    <col min="5" max="5" width="23.25" style="14" customWidth="1"/>
    <col min="6" max="6" width="81.375" style="6" customWidth="1"/>
    <col min="7" max="7" width="23.5" style="6" customWidth="1"/>
    <col min="8" max="8" width="167.875" style="7" customWidth="1"/>
    <col min="9" max="14" width="14.625" style="6" customWidth="1"/>
    <col min="15" max="15" width="18.875" style="6" customWidth="1"/>
    <col min="16" max="16" width="9" style="6"/>
    <col min="17" max="23" width="9" style="6" customWidth="1"/>
    <col min="24" max="16384" width="9" style="6"/>
  </cols>
  <sheetData>
    <row r="1" spans="1:12" ht="25.5" customHeight="1">
      <c r="A1" s="5" t="s">
        <v>164</v>
      </c>
      <c r="B1" s="12"/>
      <c r="C1" s="12"/>
      <c r="D1" s="12"/>
      <c r="E1" s="12"/>
      <c r="F1" s="5"/>
      <c r="G1" s="64">
        <v>46203</v>
      </c>
    </row>
    <row r="2" spans="1:12" ht="53.25" customHeight="1">
      <c r="A2" s="67" t="s">
        <v>158</v>
      </c>
      <c r="B2" s="68"/>
      <c r="C2" s="68"/>
      <c r="D2" s="68"/>
      <c r="E2" s="68"/>
      <c r="F2" s="68"/>
      <c r="G2" s="68"/>
      <c r="H2" s="35" t="s">
        <v>51</v>
      </c>
    </row>
    <row r="3" spans="1:12" ht="32.25" customHeight="1">
      <c r="A3" s="17" t="s">
        <v>50</v>
      </c>
      <c r="B3" s="18"/>
      <c r="C3" s="18"/>
      <c r="D3" s="18"/>
      <c r="E3" s="54" t="s">
        <v>141</v>
      </c>
      <c r="F3" s="17" t="s">
        <v>118</v>
      </c>
      <c r="G3" s="48">
        <f>SUM($G$10:$G$14)</f>
        <v>720000</v>
      </c>
      <c r="H3" s="44" t="s">
        <v>152</v>
      </c>
    </row>
    <row r="4" spans="1:12" ht="26.25" customHeight="1">
      <c r="A4" s="17" t="s">
        <v>134</v>
      </c>
      <c r="B4" s="18"/>
      <c r="C4" s="18"/>
      <c r="D4" s="55" t="s">
        <v>161</v>
      </c>
      <c r="E4" s="54" t="s">
        <v>142</v>
      </c>
      <c r="F4" s="34" t="s">
        <v>117</v>
      </c>
      <c r="G4" s="56">
        <v>0</v>
      </c>
      <c r="H4" s="52" t="s">
        <v>160</v>
      </c>
    </row>
    <row r="5" spans="1:12" ht="45.75" customHeight="1">
      <c r="A5" s="80" t="s">
        <v>165</v>
      </c>
      <c r="B5" s="80"/>
      <c r="C5" s="80"/>
      <c r="D5" s="80"/>
      <c r="E5" s="47"/>
      <c r="F5" s="34" t="s">
        <v>132</v>
      </c>
      <c r="G5" s="48">
        <f>ROUNDDOWN(G3-G4,-3)</f>
        <v>720000</v>
      </c>
      <c r="H5" s="44" t="s">
        <v>153</v>
      </c>
      <c r="I5" s="43" t="s">
        <v>147</v>
      </c>
      <c r="J5" s="43" t="s">
        <v>148</v>
      </c>
    </row>
    <row r="6" spans="1:12" ht="36" customHeight="1">
      <c r="A6" s="17" t="s">
        <v>133</v>
      </c>
      <c r="B6" s="18"/>
      <c r="C6" s="18"/>
      <c r="D6" s="18"/>
      <c r="E6" s="48" t="str">
        <f>IF(G5&gt;=G6,"○","×")</f>
        <v>○</v>
      </c>
      <c r="F6" s="17" t="s">
        <v>156</v>
      </c>
      <c r="G6" s="56">
        <v>720000</v>
      </c>
      <c r="H6" s="46" t="s">
        <v>154</v>
      </c>
    </row>
    <row r="7" spans="1:12" ht="26.25" customHeight="1">
      <c r="A7" s="17" t="s">
        <v>62</v>
      </c>
      <c r="B7" s="18"/>
      <c r="C7" s="18"/>
      <c r="D7" s="18"/>
      <c r="E7" s="49">
        <f>G6-G7</f>
        <v>720000</v>
      </c>
      <c r="F7" s="17" t="s">
        <v>116</v>
      </c>
      <c r="G7" s="48">
        <f>IF(ROUNDDOWN(G6-G5,-3)&lt;=0,0,ROUNDDOWN(G6-G5,-3))</f>
        <v>0</v>
      </c>
      <c r="H7" s="45" t="s">
        <v>157</v>
      </c>
    </row>
    <row r="8" spans="1:12" ht="41.25" customHeight="1">
      <c r="A8" s="38" t="s">
        <v>144</v>
      </c>
      <c r="B8" s="73" t="s">
        <v>166</v>
      </c>
      <c r="C8" s="74"/>
      <c r="D8" s="74"/>
      <c r="E8" s="75"/>
      <c r="F8" s="79" t="s">
        <v>55</v>
      </c>
      <c r="G8" s="79"/>
      <c r="H8" s="8"/>
    </row>
    <row r="9" spans="1:12" s="30" customFormat="1" ht="66" customHeight="1">
      <c r="A9" s="27" t="s">
        <v>110</v>
      </c>
      <c r="B9" s="28" t="s">
        <v>100</v>
      </c>
      <c r="C9" s="28" t="s">
        <v>111</v>
      </c>
      <c r="D9" s="28" t="s">
        <v>99</v>
      </c>
      <c r="E9" s="28" t="s">
        <v>113</v>
      </c>
      <c r="F9" s="71" t="s">
        <v>119</v>
      </c>
      <c r="G9" s="72"/>
      <c r="H9" s="29" t="s">
        <v>101</v>
      </c>
    </row>
    <row r="10" spans="1:12" ht="50.25" customHeight="1">
      <c r="A10" s="11" t="s">
        <v>137</v>
      </c>
      <c r="B10" s="26"/>
      <c r="C10" s="16"/>
      <c r="D10" s="33"/>
      <c r="E10" s="16"/>
      <c r="F10" s="11"/>
      <c r="G10" s="53">
        <f>B10*C10*D10</f>
        <v>0</v>
      </c>
      <c r="H10" s="15" t="s">
        <v>120</v>
      </c>
    </row>
    <row r="11" spans="1:12" ht="57" customHeight="1">
      <c r="A11" s="11" t="s">
        <v>138</v>
      </c>
      <c r="B11" s="57">
        <v>10</v>
      </c>
      <c r="C11" s="58">
        <v>5000</v>
      </c>
      <c r="D11" s="59">
        <v>2</v>
      </c>
      <c r="E11" s="58">
        <v>5000</v>
      </c>
      <c r="F11" s="11"/>
      <c r="G11" s="53">
        <f t="shared" ref="G11:G12" si="0">B11*C11*D11</f>
        <v>100000</v>
      </c>
      <c r="H11" s="15" t="s">
        <v>121</v>
      </c>
    </row>
    <row r="12" spans="1:12" ht="80.25" customHeight="1">
      <c r="A12" s="11" t="s">
        <v>169</v>
      </c>
      <c r="B12" s="26"/>
      <c r="C12" s="16"/>
      <c r="D12" s="33"/>
      <c r="E12" s="32"/>
      <c r="F12" s="11"/>
      <c r="G12" s="53">
        <f t="shared" si="0"/>
        <v>0</v>
      </c>
      <c r="H12" s="15" t="s">
        <v>127</v>
      </c>
    </row>
    <row r="13" spans="1:12" ht="50.1" customHeight="1">
      <c r="A13" s="11" t="s">
        <v>139</v>
      </c>
      <c r="B13" s="57">
        <v>10</v>
      </c>
      <c r="C13" s="58">
        <v>15500</v>
      </c>
      <c r="D13" s="60">
        <v>4</v>
      </c>
      <c r="E13" s="40"/>
      <c r="F13" s="41"/>
      <c r="G13" s="53">
        <f>B13*C13*D13</f>
        <v>620000</v>
      </c>
      <c r="H13" s="15" t="s">
        <v>143</v>
      </c>
      <c r="I13" s="6">
        <v>4</v>
      </c>
      <c r="J13" s="6">
        <v>3</v>
      </c>
      <c r="K13" s="6">
        <v>2</v>
      </c>
      <c r="L13" s="6">
        <v>1</v>
      </c>
    </row>
    <row r="14" spans="1:12" ht="73.5" customHeight="1">
      <c r="A14" s="69"/>
      <c r="B14" s="70"/>
      <c r="C14" s="70"/>
      <c r="D14" s="70"/>
      <c r="E14" s="70"/>
      <c r="F14" s="42" t="s">
        <v>167</v>
      </c>
      <c r="G14" s="53">
        <f>'別紙（2.0％超部分算定シート）'!I4+'別紙（2.0％超部分算定シート）'!I5+'別紙（2.0％超部分算定シート）'!I6</f>
        <v>0</v>
      </c>
      <c r="H14" s="8" t="s">
        <v>171</v>
      </c>
    </row>
    <row r="15" spans="1:12" ht="55.5" customHeight="1">
      <c r="A15" s="89" t="s">
        <v>168</v>
      </c>
      <c r="B15" s="90"/>
      <c r="C15" s="90"/>
      <c r="D15" s="90"/>
      <c r="E15" s="90"/>
      <c r="F15" s="90"/>
      <c r="G15" s="91"/>
      <c r="H15" s="15"/>
    </row>
    <row r="16" spans="1:12" s="30" customFormat="1" ht="72.75" customHeight="1">
      <c r="A16" s="27" t="s">
        <v>115</v>
      </c>
      <c r="B16" s="28" t="s">
        <v>100</v>
      </c>
      <c r="C16" s="28" t="s">
        <v>136</v>
      </c>
      <c r="D16" s="28" t="s">
        <v>99</v>
      </c>
      <c r="E16" s="28" t="s">
        <v>113</v>
      </c>
      <c r="F16" s="71" t="s">
        <v>119</v>
      </c>
      <c r="G16" s="72"/>
      <c r="H16" s="29" t="s">
        <v>101</v>
      </c>
    </row>
    <row r="17" spans="1:12" ht="37.5" customHeight="1">
      <c r="A17" s="11" t="s">
        <v>137</v>
      </c>
      <c r="B17" s="26"/>
      <c r="C17" s="16"/>
      <c r="D17" s="33"/>
      <c r="E17" s="16"/>
      <c r="F17" s="11"/>
      <c r="G17" s="53">
        <f t="shared" ref="G17:G44" si="1">B17*C17*D17</f>
        <v>0</v>
      </c>
      <c r="H17" s="15" t="s">
        <v>120</v>
      </c>
    </row>
    <row r="18" spans="1:12" ht="46.5" customHeight="1">
      <c r="A18" s="11" t="s">
        <v>138</v>
      </c>
      <c r="B18" s="57">
        <v>10</v>
      </c>
      <c r="C18" s="58">
        <v>5000</v>
      </c>
      <c r="D18" s="59">
        <v>2</v>
      </c>
      <c r="E18" s="58">
        <v>5000</v>
      </c>
      <c r="F18" s="11"/>
      <c r="G18" s="53">
        <f t="shared" si="1"/>
        <v>100000</v>
      </c>
      <c r="H18" s="15" t="s">
        <v>121</v>
      </c>
    </row>
    <row r="19" spans="1:12" ht="80.25" customHeight="1">
      <c r="A19" s="11" t="s">
        <v>169</v>
      </c>
      <c r="B19" s="26"/>
      <c r="C19" s="16"/>
      <c r="D19" s="33"/>
      <c r="E19" s="32"/>
      <c r="F19" s="11"/>
      <c r="G19" s="53">
        <f t="shared" si="1"/>
        <v>0</v>
      </c>
      <c r="H19" s="15" t="s">
        <v>127</v>
      </c>
    </row>
    <row r="20" spans="1:12" ht="40.5" customHeight="1">
      <c r="A20" s="11" t="s">
        <v>139</v>
      </c>
      <c r="B20" s="57">
        <v>10</v>
      </c>
      <c r="C20" s="58">
        <v>15500</v>
      </c>
      <c r="D20" s="60">
        <v>4</v>
      </c>
      <c r="E20" s="40"/>
      <c r="F20" s="41"/>
      <c r="G20" s="53">
        <f>B20*C20*D20</f>
        <v>620000</v>
      </c>
      <c r="H20" s="15" t="s">
        <v>143</v>
      </c>
      <c r="I20" s="6">
        <v>4</v>
      </c>
      <c r="J20" s="6">
        <v>3</v>
      </c>
      <c r="K20" s="6">
        <v>2</v>
      </c>
      <c r="L20" s="6">
        <v>1</v>
      </c>
    </row>
    <row r="21" spans="1:12" s="30" customFormat="1" ht="72.75" customHeight="1">
      <c r="A21" s="27" t="s">
        <v>114</v>
      </c>
      <c r="B21" s="28" t="s">
        <v>100</v>
      </c>
      <c r="C21" s="28" t="s">
        <v>136</v>
      </c>
      <c r="D21" s="28" t="s">
        <v>99</v>
      </c>
      <c r="E21" s="28" t="s">
        <v>113</v>
      </c>
      <c r="F21" s="71" t="s">
        <v>119</v>
      </c>
      <c r="G21" s="72"/>
      <c r="H21" s="29" t="s">
        <v>101</v>
      </c>
    </row>
    <row r="22" spans="1:12" ht="36.75" customHeight="1">
      <c r="A22" s="11" t="s">
        <v>137</v>
      </c>
      <c r="B22" s="26"/>
      <c r="C22" s="16"/>
      <c r="D22" s="33"/>
      <c r="E22" s="16"/>
      <c r="F22" s="11"/>
      <c r="G22" s="53">
        <f t="shared" si="1"/>
        <v>0</v>
      </c>
      <c r="H22" s="15" t="s">
        <v>120</v>
      </c>
    </row>
    <row r="23" spans="1:12" ht="49.5" customHeight="1">
      <c r="A23" s="11" t="s">
        <v>138</v>
      </c>
      <c r="B23" s="26"/>
      <c r="C23" s="16"/>
      <c r="D23" s="33"/>
      <c r="E23" s="16"/>
      <c r="F23" s="11"/>
      <c r="G23" s="53">
        <f t="shared" si="1"/>
        <v>0</v>
      </c>
      <c r="H23" s="15" t="s">
        <v>121</v>
      </c>
    </row>
    <row r="24" spans="1:12" ht="80.25" customHeight="1">
      <c r="A24" s="11" t="s">
        <v>169</v>
      </c>
      <c r="B24" s="26"/>
      <c r="C24" s="16"/>
      <c r="D24" s="33"/>
      <c r="E24" s="32"/>
      <c r="F24" s="11"/>
      <c r="G24" s="53">
        <f t="shared" si="1"/>
        <v>0</v>
      </c>
      <c r="H24" s="15" t="s">
        <v>127</v>
      </c>
    </row>
    <row r="25" spans="1:12" ht="39" customHeight="1">
      <c r="A25" s="11" t="s">
        <v>139</v>
      </c>
      <c r="B25" s="26"/>
      <c r="C25" s="16"/>
      <c r="D25" s="39"/>
      <c r="E25" s="40"/>
      <c r="F25" s="41"/>
      <c r="G25" s="53">
        <f>B25*C25*D25</f>
        <v>0</v>
      </c>
      <c r="H25" s="15" t="s">
        <v>143</v>
      </c>
      <c r="I25" s="6">
        <v>4</v>
      </c>
      <c r="J25" s="6">
        <v>3</v>
      </c>
      <c r="K25" s="6">
        <v>2</v>
      </c>
      <c r="L25" s="6">
        <v>1</v>
      </c>
    </row>
    <row r="26" spans="1:12" s="30" customFormat="1" ht="72.75" customHeight="1">
      <c r="A26" s="27" t="s">
        <v>129</v>
      </c>
      <c r="B26" s="28" t="s">
        <v>100</v>
      </c>
      <c r="C26" s="28" t="s">
        <v>136</v>
      </c>
      <c r="D26" s="28" t="s">
        <v>99</v>
      </c>
      <c r="E26" s="28" t="s">
        <v>113</v>
      </c>
      <c r="F26" s="71" t="s">
        <v>119</v>
      </c>
      <c r="G26" s="72"/>
      <c r="H26" s="29" t="s">
        <v>101</v>
      </c>
    </row>
    <row r="27" spans="1:12" ht="50.25" customHeight="1">
      <c r="A27" s="11" t="s">
        <v>137</v>
      </c>
      <c r="B27" s="26"/>
      <c r="C27" s="16"/>
      <c r="D27" s="33"/>
      <c r="E27" s="16"/>
      <c r="F27" s="11"/>
      <c r="G27" s="53">
        <f t="shared" si="1"/>
        <v>0</v>
      </c>
      <c r="H27" s="15" t="s">
        <v>120</v>
      </c>
    </row>
    <row r="28" spans="1:12" ht="57" customHeight="1">
      <c r="A28" s="11" t="s">
        <v>138</v>
      </c>
      <c r="B28" s="26"/>
      <c r="C28" s="16"/>
      <c r="D28" s="33"/>
      <c r="E28" s="16"/>
      <c r="F28" s="11"/>
      <c r="G28" s="53">
        <f t="shared" si="1"/>
        <v>0</v>
      </c>
      <c r="H28" s="15" t="s">
        <v>121</v>
      </c>
    </row>
    <row r="29" spans="1:12" ht="80.25" customHeight="1">
      <c r="A29" s="11" t="s">
        <v>169</v>
      </c>
      <c r="B29" s="26"/>
      <c r="C29" s="16"/>
      <c r="D29" s="33"/>
      <c r="E29" s="32"/>
      <c r="F29" s="11"/>
      <c r="G29" s="53">
        <f t="shared" si="1"/>
        <v>0</v>
      </c>
      <c r="H29" s="15" t="s">
        <v>127</v>
      </c>
    </row>
    <row r="30" spans="1:12" ht="50.1" customHeight="1">
      <c r="A30" s="11" t="s">
        <v>139</v>
      </c>
      <c r="B30" s="26"/>
      <c r="C30" s="16"/>
      <c r="D30" s="39"/>
      <c r="E30" s="40"/>
      <c r="F30" s="41"/>
      <c r="G30" s="53">
        <f>B30*C30*D30</f>
        <v>0</v>
      </c>
      <c r="H30" s="15" t="s">
        <v>143</v>
      </c>
      <c r="I30" s="6">
        <v>4</v>
      </c>
      <c r="J30" s="6">
        <v>3</v>
      </c>
      <c r="K30" s="6">
        <v>2</v>
      </c>
      <c r="L30" s="6">
        <v>1</v>
      </c>
    </row>
    <row r="31" spans="1:12" s="30" customFormat="1" ht="72.75" customHeight="1">
      <c r="A31" s="27" t="s">
        <v>130</v>
      </c>
      <c r="B31" s="28" t="s">
        <v>100</v>
      </c>
      <c r="C31" s="28" t="s">
        <v>136</v>
      </c>
      <c r="D31" s="28" t="s">
        <v>99</v>
      </c>
      <c r="E31" s="28" t="s">
        <v>113</v>
      </c>
      <c r="F31" s="71" t="s">
        <v>119</v>
      </c>
      <c r="G31" s="72"/>
      <c r="H31" s="29" t="s">
        <v>101</v>
      </c>
    </row>
    <row r="32" spans="1:12" ht="50.25" customHeight="1">
      <c r="A32" s="11" t="s">
        <v>137</v>
      </c>
      <c r="B32" s="26"/>
      <c r="C32" s="16"/>
      <c r="D32" s="33"/>
      <c r="E32" s="16"/>
      <c r="F32" s="11"/>
      <c r="G32" s="53">
        <f t="shared" si="1"/>
        <v>0</v>
      </c>
      <c r="H32" s="15" t="s">
        <v>120</v>
      </c>
    </row>
    <row r="33" spans="1:12" ht="57" customHeight="1">
      <c r="A33" s="11" t="s">
        <v>138</v>
      </c>
      <c r="B33" s="26"/>
      <c r="C33" s="16"/>
      <c r="D33" s="33"/>
      <c r="E33" s="16"/>
      <c r="F33" s="11"/>
      <c r="G33" s="53">
        <f t="shared" si="1"/>
        <v>0</v>
      </c>
      <c r="H33" s="15" t="s">
        <v>121</v>
      </c>
    </row>
    <row r="34" spans="1:12" ht="80.25" customHeight="1">
      <c r="A34" s="11" t="s">
        <v>169</v>
      </c>
      <c r="B34" s="26"/>
      <c r="C34" s="16"/>
      <c r="D34" s="33"/>
      <c r="E34" s="32"/>
      <c r="F34" s="11"/>
      <c r="G34" s="53">
        <f t="shared" si="1"/>
        <v>0</v>
      </c>
      <c r="H34" s="15" t="s">
        <v>127</v>
      </c>
    </row>
    <row r="35" spans="1:12" ht="50.1" customHeight="1">
      <c r="A35" s="11" t="s">
        <v>139</v>
      </c>
      <c r="B35" s="26"/>
      <c r="C35" s="16"/>
      <c r="D35" s="39"/>
      <c r="E35" s="40"/>
      <c r="F35" s="41"/>
      <c r="G35" s="53">
        <f>B35*C35*D35</f>
        <v>0</v>
      </c>
      <c r="H35" s="15" t="s">
        <v>143</v>
      </c>
      <c r="I35" s="6">
        <v>4</v>
      </c>
      <c r="J35" s="6">
        <v>3</v>
      </c>
      <c r="K35" s="6">
        <v>2</v>
      </c>
      <c r="L35" s="6">
        <v>1</v>
      </c>
    </row>
    <row r="36" spans="1:12" s="30" customFormat="1" ht="72.75" customHeight="1">
      <c r="A36" s="27" t="s">
        <v>131</v>
      </c>
      <c r="B36" s="28" t="s">
        <v>100</v>
      </c>
      <c r="C36" s="28" t="s">
        <v>136</v>
      </c>
      <c r="D36" s="28" t="s">
        <v>99</v>
      </c>
      <c r="E36" s="28" t="s">
        <v>113</v>
      </c>
      <c r="F36" s="71" t="s">
        <v>119</v>
      </c>
      <c r="G36" s="72"/>
      <c r="H36" s="29" t="s">
        <v>101</v>
      </c>
    </row>
    <row r="37" spans="1:12" ht="50.25" customHeight="1">
      <c r="A37" s="11" t="s">
        <v>137</v>
      </c>
      <c r="B37" s="26"/>
      <c r="C37" s="16"/>
      <c r="D37" s="33"/>
      <c r="E37" s="16"/>
      <c r="F37" s="11"/>
      <c r="G37" s="53">
        <f t="shared" si="1"/>
        <v>0</v>
      </c>
      <c r="H37" s="15" t="s">
        <v>120</v>
      </c>
    </row>
    <row r="38" spans="1:12" ht="57" customHeight="1">
      <c r="A38" s="11" t="s">
        <v>138</v>
      </c>
      <c r="B38" s="26"/>
      <c r="C38" s="16"/>
      <c r="D38" s="33"/>
      <c r="E38" s="16"/>
      <c r="F38" s="11"/>
      <c r="G38" s="53">
        <f t="shared" si="1"/>
        <v>0</v>
      </c>
      <c r="H38" s="15" t="s">
        <v>121</v>
      </c>
    </row>
    <row r="39" spans="1:12" ht="80.25" customHeight="1">
      <c r="A39" s="11" t="s">
        <v>169</v>
      </c>
      <c r="B39" s="26"/>
      <c r="C39" s="16"/>
      <c r="D39" s="33"/>
      <c r="E39" s="32"/>
      <c r="F39" s="11"/>
      <c r="G39" s="53">
        <f t="shared" si="1"/>
        <v>0</v>
      </c>
      <c r="H39" s="15" t="s">
        <v>127</v>
      </c>
    </row>
    <row r="40" spans="1:12" ht="50.1" customHeight="1">
      <c r="A40" s="11" t="s">
        <v>139</v>
      </c>
      <c r="B40" s="26"/>
      <c r="C40" s="16"/>
      <c r="D40" s="39"/>
      <c r="E40" s="40"/>
      <c r="F40" s="41"/>
      <c r="G40" s="53">
        <f>B40*C40*D40</f>
        <v>0</v>
      </c>
      <c r="H40" s="15" t="s">
        <v>143</v>
      </c>
      <c r="I40" s="6">
        <v>4</v>
      </c>
      <c r="J40" s="6">
        <v>3</v>
      </c>
      <c r="K40" s="6">
        <v>2</v>
      </c>
      <c r="L40" s="6">
        <v>1</v>
      </c>
    </row>
    <row r="41" spans="1:12" s="30" customFormat="1" ht="83.25" customHeight="1">
      <c r="A41" s="27" t="s">
        <v>170</v>
      </c>
      <c r="B41" s="28" t="s">
        <v>100</v>
      </c>
      <c r="C41" s="28" t="s">
        <v>136</v>
      </c>
      <c r="D41" s="28" t="s">
        <v>99</v>
      </c>
      <c r="E41" s="28" t="s">
        <v>113</v>
      </c>
      <c r="F41" s="71" t="s">
        <v>119</v>
      </c>
      <c r="G41" s="72"/>
      <c r="H41" s="29" t="s">
        <v>101</v>
      </c>
    </row>
    <row r="42" spans="1:12" ht="50.25" customHeight="1">
      <c r="A42" s="11" t="s">
        <v>137</v>
      </c>
      <c r="B42" s="26"/>
      <c r="C42" s="16"/>
      <c r="D42" s="33"/>
      <c r="E42" s="16"/>
      <c r="F42" s="11"/>
      <c r="G42" s="53">
        <f t="shared" si="1"/>
        <v>0</v>
      </c>
      <c r="H42" s="15" t="s">
        <v>120</v>
      </c>
    </row>
    <row r="43" spans="1:12" ht="57" customHeight="1">
      <c r="A43" s="11" t="s">
        <v>138</v>
      </c>
      <c r="B43" s="26"/>
      <c r="C43" s="16"/>
      <c r="D43" s="33"/>
      <c r="E43" s="16"/>
      <c r="F43" s="11"/>
      <c r="G43" s="53">
        <f t="shared" si="1"/>
        <v>0</v>
      </c>
      <c r="H43" s="15" t="s">
        <v>121</v>
      </c>
    </row>
    <row r="44" spans="1:12" ht="80.25" customHeight="1">
      <c r="A44" s="11" t="s">
        <v>169</v>
      </c>
      <c r="B44" s="26"/>
      <c r="C44" s="16"/>
      <c r="D44" s="33"/>
      <c r="E44" s="32"/>
      <c r="F44" s="11"/>
      <c r="G44" s="53">
        <f t="shared" si="1"/>
        <v>0</v>
      </c>
      <c r="H44" s="15" t="s">
        <v>127</v>
      </c>
    </row>
    <row r="45" spans="1:12" ht="50.1" customHeight="1">
      <c r="A45" s="11" t="s">
        <v>139</v>
      </c>
      <c r="B45" s="26"/>
      <c r="C45" s="16"/>
      <c r="D45" s="39"/>
      <c r="E45" s="40"/>
      <c r="F45" s="41"/>
      <c r="G45" s="53">
        <f>B45*C45*D45</f>
        <v>0</v>
      </c>
      <c r="H45" s="15" t="s">
        <v>143</v>
      </c>
      <c r="I45" s="6">
        <v>4</v>
      </c>
      <c r="J45" s="6">
        <v>3</v>
      </c>
      <c r="K45" s="6">
        <v>2</v>
      </c>
      <c r="L45" s="6">
        <v>1</v>
      </c>
    </row>
  </sheetData>
  <mergeCells count="13">
    <mergeCell ref="A14:E14"/>
    <mergeCell ref="A2:G2"/>
    <mergeCell ref="A5:D5"/>
    <mergeCell ref="B8:E8"/>
    <mergeCell ref="F8:G8"/>
    <mergeCell ref="F9:G9"/>
    <mergeCell ref="F41:G41"/>
    <mergeCell ref="A15:G15"/>
    <mergeCell ref="F16:G16"/>
    <mergeCell ref="F21:G21"/>
    <mergeCell ref="F26:G26"/>
    <mergeCell ref="F31:G31"/>
    <mergeCell ref="F36:G36"/>
  </mergeCells>
  <phoneticPr fontId="38"/>
  <conditionalFormatting sqref="A10:A12">
    <cfRule type="expression" dxfId="14" priority="10">
      <formula>#REF!="×"</formula>
    </cfRule>
  </conditionalFormatting>
  <conditionalFormatting sqref="A17:A19 A22:A24 A27:A29 A32:A34 A37:A39 A42:A44">
    <cfRule type="expression" dxfId="13" priority="1">
      <formula>#REF!="×"</formula>
    </cfRule>
  </conditionalFormatting>
  <conditionalFormatting sqref="A13:G13">
    <cfRule type="expression" dxfId="12" priority="9">
      <formula>#REF!="×"</formula>
    </cfRule>
  </conditionalFormatting>
  <conditionalFormatting sqref="A20:G20">
    <cfRule type="expression" dxfId="11" priority="8">
      <formula>#REF!="×"</formula>
    </cfRule>
  </conditionalFormatting>
  <conditionalFormatting sqref="A25:G25">
    <cfRule type="expression" dxfId="10" priority="7">
      <formula>#REF!="×"</formula>
    </cfRule>
  </conditionalFormatting>
  <conditionalFormatting sqref="A30:G30">
    <cfRule type="expression" dxfId="9" priority="6">
      <formula>#REF!="×"</formula>
    </cfRule>
  </conditionalFormatting>
  <conditionalFormatting sqref="A35:G35">
    <cfRule type="expression" dxfId="8" priority="5">
      <formula>#REF!="×"</formula>
    </cfRule>
  </conditionalFormatting>
  <conditionalFormatting sqref="A40:G40">
    <cfRule type="expression" dxfId="7" priority="4">
      <formula>#REF!="×"</formula>
    </cfRule>
  </conditionalFormatting>
  <conditionalFormatting sqref="A45:G45">
    <cfRule type="expression" dxfId="6" priority="3">
      <formula>#REF!="×"</formula>
    </cfRule>
  </conditionalFormatting>
  <conditionalFormatting sqref="B10:E11 F10:G12 B12:D12 A14:A15 B17:E18 F17:G19 B19:D19 B22:E23 F22:G24 B24:D24 B27:E28 F27:G29 B29:D29 B32:E33 F32:G34 B34:D34 B37:E38 F37:G39 B39:D39 B42:E43 F42:G44 B44:D44">
    <cfRule type="expression" dxfId="5" priority="11">
      <formula>#REF!="×"</formula>
    </cfRule>
  </conditionalFormatting>
  <conditionalFormatting sqref="F14:G14">
    <cfRule type="expression" dxfId="4" priority="2">
      <formula>#REF!="×"</formula>
    </cfRule>
  </conditionalFormatting>
  <dataValidations count="2">
    <dataValidation type="list" allowBlank="1" showInputMessage="1" showErrorMessage="1" sqref="E5" xr:uid="{033B1863-7E68-4F8E-84D6-152A9BC21B88}">
      <formula1>$I$5:$J$5</formula1>
    </dataValidation>
    <dataValidation type="list" allowBlank="1" showInputMessage="1" showErrorMessage="1" sqref="D13 D20 D25 D30 D35 D40 D45" xr:uid="{7FE4D581-069F-4BB2-8DFC-D757218B49DC}">
      <formula1>$I$13:$M$13</formula1>
    </dataValidation>
  </dataValidations>
  <printOptions horizontalCentered="1"/>
  <pageMargins left="0.70866141732283472" right="0.70866141732283472" top="0.74803149606299213" bottom="0.55118110236220474" header="0.31496062992125984" footer="0.31496062992125984"/>
  <pageSetup paperSize="9" scale="60" fitToHeight="0" orientation="landscape" r:id="rId1"/>
  <rowBreaks count="3" manualBreakCount="3">
    <brk id="14" max="10" man="1"/>
    <brk id="25" max="10" man="1"/>
    <brk id="35"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21" t="s">
        <v>98</v>
      </c>
      <c r="D1" s="19" t="s">
        <v>63</v>
      </c>
      <c r="E1" s="9" t="s">
        <v>52</v>
      </c>
      <c r="F1" s="11" t="s">
        <v>59</v>
      </c>
      <c r="G1" s="11" t="s">
        <v>58</v>
      </c>
      <c r="H1" s="11" t="s">
        <v>60</v>
      </c>
      <c r="I1" s="11" t="s">
        <v>102</v>
      </c>
      <c r="J1" s="19" t="s">
        <v>64</v>
      </c>
      <c r="K1" s="9" t="s">
        <v>52</v>
      </c>
      <c r="L1" s="11" t="s">
        <v>59</v>
      </c>
      <c r="M1" s="11" t="s">
        <v>58</v>
      </c>
      <c r="N1" s="11" t="s">
        <v>60</v>
      </c>
      <c r="O1" s="11" t="s">
        <v>102</v>
      </c>
      <c r="P1" s="19" t="s">
        <v>65</v>
      </c>
      <c r="Q1" s="9" t="s">
        <v>52</v>
      </c>
      <c r="R1" s="11" t="s">
        <v>59</v>
      </c>
      <c r="S1" s="11" t="s">
        <v>58</v>
      </c>
      <c r="T1" s="11" t="s">
        <v>60</v>
      </c>
      <c r="U1" s="11" t="s">
        <v>102</v>
      </c>
      <c r="V1" s="19" t="s">
        <v>66</v>
      </c>
      <c r="W1" s="9" t="s">
        <v>52</v>
      </c>
      <c r="X1" s="11" t="s">
        <v>59</v>
      </c>
      <c r="Y1" s="11" t="s">
        <v>58</v>
      </c>
      <c r="Z1" s="11" t="s">
        <v>60</v>
      </c>
      <c r="AA1" s="11" t="s">
        <v>102</v>
      </c>
      <c r="AB1" s="19" t="s">
        <v>67</v>
      </c>
      <c r="AC1" s="9" t="s">
        <v>52</v>
      </c>
      <c r="AD1" s="11" t="s">
        <v>59</v>
      </c>
      <c r="AE1" s="11" t="s">
        <v>58</v>
      </c>
      <c r="AF1" s="11" t="s">
        <v>60</v>
      </c>
      <c r="AG1" s="11" t="s">
        <v>102</v>
      </c>
      <c r="AH1" s="19" t="s">
        <v>68</v>
      </c>
      <c r="AI1" s="9" t="s">
        <v>52</v>
      </c>
      <c r="AJ1" s="11" t="s">
        <v>59</v>
      </c>
      <c r="AK1" s="11" t="s">
        <v>58</v>
      </c>
      <c r="AL1" s="11" t="s">
        <v>60</v>
      </c>
      <c r="AM1" s="11" t="s">
        <v>102</v>
      </c>
      <c r="AN1" s="19" t="s">
        <v>69</v>
      </c>
      <c r="AO1" s="9" t="s">
        <v>52</v>
      </c>
      <c r="AP1" s="11" t="s">
        <v>59</v>
      </c>
      <c r="AQ1" s="11" t="s">
        <v>58</v>
      </c>
      <c r="AR1" s="11" t="s">
        <v>60</v>
      </c>
      <c r="AS1" s="11" t="s">
        <v>102</v>
      </c>
      <c r="AT1" s="19" t="s">
        <v>70</v>
      </c>
      <c r="AU1" s="9" t="s">
        <v>52</v>
      </c>
      <c r="AV1" s="11" t="s">
        <v>59</v>
      </c>
      <c r="AW1" s="11" t="s">
        <v>58</v>
      </c>
      <c r="AX1" s="11" t="s">
        <v>60</v>
      </c>
      <c r="AY1" s="11" t="s">
        <v>102</v>
      </c>
      <c r="AZ1" s="19" t="s">
        <v>71</v>
      </c>
      <c r="BA1" s="9" t="s">
        <v>52</v>
      </c>
      <c r="BB1" s="11" t="s">
        <v>59</v>
      </c>
      <c r="BC1" s="11" t="s">
        <v>58</v>
      </c>
      <c r="BD1" s="11" t="s">
        <v>60</v>
      </c>
      <c r="BE1" s="11" t="s">
        <v>102</v>
      </c>
      <c r="BF1" s="19" t="s">
        <v>72</v>
      </c>
      <c r="BG1" s="9" t="s">
        <v>52</v>
      </c>
      <c r="BH1" s="11" t="s">
        <v>59</v>
      </c>
      <c r="BI1" s="11" t="s">
        <v>58</v>
      </c>
      <c r="BJ1" s="11" t="s">
        <v>60</v>
      </c>
      <c r="BK1" s="11" t="s">
        <v>102</v>
      </c>
      <c r="BL1" s="19" t="s">
        <v>73</v>
      </c>
      <c r="BM1" s="9" t="s">
        <v>52</v>
      </c>
      <c r="BN1" s="11" t="s">
        <v>59</v>
      </c>
      <c r="BO1" s="11" t="s">
        <v>58</v>
      </c>
      <c r="BP1" s="11" t="s">
        <v>60</v>
      </c>
      <c r="BQ1" s="11" t="s">
        <v>102</v>
      </c>
      <c r="BR1" s="19" t="s">
        <v>74</v>
      </c>
      <c r="BS1" s="9" t="s">
        <v>52</v>
      </c>
      <c r="BT1" s="11" t="s">
        <v>59</v>
      </c>
      <c r="BU1" s="11" t="s">
        <v>58</v>
      </c>
      <c r="BV1" s="11" t="s">
        <v>60</v>
      </c>
      <c r="BW1" s="11" t="s">
        <v>102</v>
      </c>
      <c r="BX1" s="19" t="s">
        <v>75</v>
      </c>
      <c r="BY1" s="9" t="s">
        <v>52</v>
      </c>
      <c r="BZ1" s="11" t="s">
        <v>59</v>
      </c>
      <c r="CA1" s="11" t="s">
        <v>58</v>
      </c>
      <c r="CB1" s="11" t="s">
        <v>60</v>
      </c>
      <c r="CC1" s="11" t="s">
        <v>102</v>
      </c>
      <c r="CD1" s="19" t="s">
        <v>76</v>
      </c>
      <c r="CE1" s="9" t="s">
        <v>52</v>
      </c>
      <c r="CF1" s="11" t="s">
        <v>59</v>
      </c>
      <c r="CG1" s="11" t="s">
        <v>58</v>
      </c>
      <c r="CH1" s="11" t="s">
        <v>60</v>
      </c>
      <c r="CI1" s="11" t="s">
        <v>102</v>
      </c>
      <c r="CJ1" s="19" t="s">
        <v>77</v>
      </c>
      <c r="CK1" s="9" t="s">
        <v>52</v>
      </c>
      <c r="CL1" s="11" t="s">
        <v>59</v>
      </c>
      <c r="CM1" s="11" t="s">
        <v>58</v>
      </c>
      <c r="CN1" s="11" t="s">
        <v>60</v>
      </c>
      <c r="CO1" s="11" t="s">
        <v>102</v>
      </c>
      <c r="CP1" s="19" t="s">
        <v>78</v>
      </c>
      <c r="CQ1" s="9" t="s">
        <v>52</v>
      </c>
      <c r="CR1" s="11" t="s">
        <v>59</v>
      </c>
      <c r="CS1" s="11" t="s">
        <v>58</v>
      </c>
      <c r="CT1" s="11" t="s">
        <v>60</v>
      </c>
      <c r="CU1" s="11" t="s">
        <v>102</v>
      </c>
      <c r="CV1" s="19" t="s">
        <v>79</v>
      </c>
      <c r="CW1" s="9" t="s">
        <v>52</v>
      </c>
      <c r="CX1" s="11" t="s">
        <v>59</v>
      </c>
      <c r="CY1" s="11" t="s">
        <v>58</v>
      </c>
      <c r="CZ1" s="11" t="s">
        <v>60</v>
      </c>
      <c r="DA1" s="11" t="s">
        <v>102</v>
      </c>
      <c r="DB1" s="19" t="s">
        <v>80</v>
      </c>
      <c r="DC1" s="9" t="s">
        <v>52</v>
      </c>
      <c r="DD1" s="11" t="s">
        <v>59</v>
      </c>
      <c r="DE1" s="11" t="s">
        <v>58</v>
      </c>
      <c r="DF1" s="11" t="s">
        <v>60</v>
      </c>
      <c r="DG1" s="11" t="s">
        <v>102</v>
      </c>
      <c r="DH1" s="19" t="s">
        <v>81</v>
      </c>
      <c r="DI1" s="9" t="s">
        <v>52</v>
      </c>
      <c r="DJ1" s="11" t="s">
        <v>59</v>
      </c>
      <c r="DK1" s="11" t="s">
        <v>58</v>
      </c>
      <c r="DL1" s="11" t="s">
        <v>60</v>
      </c>
      <c r="DM1" s="11" t="s">
        <v>102</v>
      </c>
      <c r="DN1" s="19" t="s">
        <v>82</v>
      </c>
      <c r="DO1" s="9" t="s">
        <v>52</v>
      </c>
      <c r="DP1" s="11" t="s">
        <v>59</v>
      </c>
      <c r="DQ1" s="11" t="s">
        <v>58</v>
      </c>
      <c r="DR1" s="11" t="s">
        <v>60</v>
      </c>
      <c r="DS1" s="11" t="s">
        <v>61</v>
      </c>
      <c r="DT1" s="19" t="s">
        <v>83</v>
      </c>
      <c r="DU1" s="9" t="s">
        <v>52</v>
      </c>
      <c r="DV1" s="11" t="s">
        <v>59</v>
      </c>
      <c r="DW1" s="11" t="s">
        <v>58</v>
      </c>
      <c r="DX1" s="11" t="s">
        <v>60</v>
      </c>
      <c r="DY1" s="11" t="s">
        <v>61</v>
      </c>
      <c r="DZ1" s="19" t="s">
        <v>84</v>
      </c>
      <c r="EA1" s="9" t="s">
        <v>52</v>
      </c>
      <c r="EB1" s="11" t="s">
        <v>59</v>
      </c>
      <c r="EC1" s="11" t="s">
        <v>58</v>
      </c>
      <c r="ED1" s="11" t="s">
        <v>60</v>
      </c>
      <c r="EE1" s="11" t="s">
        <v>61</v>
      </c>
      <c r="EF1" s="19" t="s">
        <v>85</v>
      </c>
      <c r="EG1" s="9" t="s">
        <v>52</v>
      </c>
      <c r="EH1" s="11" t="s">
        <v>59</v>
      </c>
      <c r="EI1" s="11" t="s">
        <v>58</v>
      </c>
      <c r="EJ1" s="11" t="s">
        <v>60</v>
      </c>
      <c r="EK1" s="11" t="s">
        <v>61</v>
      </c>
      <c r="EL1" s="19" t="s">
        <v>86</v>
      </c>
      <c r="EM1" s="9" t="s">
        <v>52</v>
      </c>
      <c r="EN1" s="11" t="s">
        <v>59</v>
      </c>
      <c r="EO1" s="11" t="s">
        <v>58</v>
      </c>
      <c r="EP1" s="11" t="s">
        <v>60</v>
      </c>
      <c r="EQ1" s="11" t="s">
        <v>61</v>
      </c>
      <c r="ER1" s="19" t="s">
        <v>87</v>
      </c>
      <c r="ES1" s="9" t="s">
        <v>52</v>
      </c>
      <c r="ET1" s="11" t="s">
        <v>59</v>
      </c>
      <c r="EU1" s="11" t="s">
        <v>58</v>
      </c>
      <c r="EV1" s="11" t="s">
        <v>60</v>
      </c>
      <c r="EW1" s="11" t="s">
        <v>61</v>
      </c>
      <c r="EX1" s="19" t="s">
        <v>88</v>
      </c>
      <c r="EY1" s="9" t="s">
        <v>52</v>
      </c>
      <c r="EZ1" s="11" t="s">
        <v>59</v>
      </c>
      <c r="FA1" s="11" t="s">
        <v>58</v>
      </c>
      <c r="FB1" s="11" t="s">
        <v>60</v>
      </c>
      <c r="FC1" s="11" t="s">
        <v>61</v>
      </c>
      <c r="FD1" s="19" t="s">
        <v>89</v>
      </c>
      <c r="FE1" s="9" t="s">
        <v>52</v>
      </c>
      <c r="FF1" s="11" t="s">
        <v>59</v>
      </c>
      <c r="FG1" s="11" t="s">
        <v>58</v>
      </c>
      <c r="FH1" s="11" t="s">
        <v>60</v>
      </c>
      <c r="FI1" s="11" t="s">
        <v>61</v>
      </c>
      <c r="FJ1" s="19" t="s">
        <v>90</v>
      </c>
      <c r="FK1" s="9" t="s">
        <v>52</v>
      </c>
      <c r="FL1" s="11" t="s">
        <v>59</v>
      </c>
      <c r="FM1" s="11" t="s">
        <v>58</v>
      </c>
      <c r="FN1" s="11" t="s">
        <v>60</v>
      </c>
      <c r="FO1" s="11" t="s">
        <v>61</v>
      </c>
      <c r="FP1" s="19" t="s">
        <v>91</v>
      </c>
      <c r="FQ1" s="9" t="s">
        <v>52</v>
      </c>
      <c r="FR1" s="11" t="s">
        <v>59</v>
      </c>
      <c r="FS1" s="11" t="s">
        <v>58</v>
      </c>
      <c r="FT1" s="11" t="s">
        <v>60</v>
      </c>
      <c r="FU1" s="11" t="s">
        <v>61</v>
      </c>
      <c r="FV1" s="19" t="s">
        <v>92</v>
      </c>
      <c r="FW1" s="9" t="s">
        <v>52</v>
      </c>
      <c r="FX1" s="11" t="s">
        <v>59</v>
      </c>
      <c r="FY1" s="11" t="s">
        <v>58</v>
      </c>
      <c r="FZ1" s="11" t="s">
        <v>60</v>
      </c>
      <c r="GA1" s="11" t="s">
        <v>61</v>
      </c>
      <c r="GB1" s="19" t="s">
        <v>93</v>
      </c>
      <c r="GC1" s="9" t="s">
        <v>52</v>
      </c>
      <c r="GD1" s="11" t="s">
        <v>59</v>
      </c>
      <c r="GE1" s="11" t="s">
        <v>58</v>
      </c>
      <c r="GF1" s="11" t="s">
        <v>60</v>
      </c>
      <c r="GG1" s="11" t="s">
        <v>61</v>
      </c>
      <c r="GH1" s="19" t="s">
        <v>94</v>
      </c>
      <c r="GI1" s="9" t="s">
        <v>52</v>
      </c>
      <c r="GJ1" s="11" t="s">
        <v>59</v>
      </c>
      <c r="GK1" s="11" t="s">
        <v>58</v>
      </c>
      <c r="GL1" s="11" t="s">
        <v>60</v>
      </c>
      <c r="GM1" s="11" t="s">
        <v>61</v>
      </c>
      <c r="GN1" s="19" t="s">
        <v>95</v>
      </c>
      <c r="GO1" s="9" t="s">
        <v>52</v>
      </c>
      <c r="GP1" s="11" t="s">
        <v>59</v>
      </c>
      <c r="GQ1" s="11" t="s">
        <v>58</v>
      </c>
      <c r="GR1" s="11" t="s">
        <v>60</v>
      </c>
      <c r="GS1" s="11" t="s">
        <v>61</v>
      </c>
      <c r="GT1" s="19" t="s">
        <v>96</v>
      </c>
      <c r="GU1" s="9" t="s">
        <v>52</v>
      </c>
      <c r="GV1" s="11" t="s">
        <v>59</v>
      </c>
      <c r="GW1" s="11" t="s">
        <v>58</v>
      </c>
      <c r="GX1" s="11" t="s">
        <v>60</v>
      </c>
      <c r="GY1" s="11" t="s">
        <v>61</v>
      </c>
      <c r="GZ1" s="19" t="s">
        <v>97</v>
      </c>
      <c r="HA1" s="9" t="s">
        <v>52</v>
      </c>
      <c r="HB1" s="11" t="s">
        <v>59</v>
      </c>
      <c r="HC1" s="11" t="s">
        <v>58</v>
      </c>
      <c r="HD1" s="11" t="s">
        <v>60</v>
      </c>
      <c r="HE1" s="11" t="s">
        <v>61</v>
      </c>
      <c r="HF1" s="20" t="s">
        <v>55</v>
      </c>
      <c r="HG1" s="19" t="s">
        <v>63</v>
      </c>
      <c r="HH1" s="9" t="s">
        <v>52</v>
      </c>
      <c r="HI1" s="11" t="s">
        <v>53</v>
      </c>
      <c r="HJ1" s="11" t="s">
        <v>56</v>
      </c>
      <c r="HK1" s="11" t="s">
        <v>57</v>
      </c>
      <c r="HL1" s="11" t="s">
        <v>54</v>
      </c>
      <c r="HM1" s="19" t="s">
        <v>64</v>
      </c>
      <c r="HN1" s="9" t="s">
        <v>52</v>
      </c>
      <c r="HO1" s="11" t="s">
        <v>53</v>
      </c>
      <c r="HP1" s="11" t="s">
        <v>56</v>
      </c>
      <c r="HQ1" s="11" t="s">
        <v>57</v>
      </c>
      <c r="HR1" s="11" t="s">
        <v>54</v>
      </c>
      <c r="HS1" s="19" t="s">
        <v>65</v>
      </c>
      <c r="HT1" s="9" t="s">
        <v>52</v>
      </c>
      <c r="HU1" s="11" t="s">
        <v>53</v>
      </c>
      <c r="HV1" s="11" t="s">
        <v>56</v>
      </c>
      <c r="HW1" s="11" t="s">
        <v>57</v>
      </c>
      <c r="HX1" s="11" t="s">
        <v>54</v>
      </c>
      <c r="HY1" s="19" t="s">
        <v>66</v>
      </c>
      <c r="HZ1" s="9" t="s">
        <v>52</v>
      </c>
      <c r="IA1" s="11" t="s">
        <v>53</v>
      </c>
      <c r="IB1" s="11" t="s">
        <v>56</v>
      </c>
      <c r="IC1" s="11" t="s">
        <v>57</v>
      </c>
      <c r="ID1" s="11" t="s">
        <v>54</v>
      </c>
      <c r="IE1" s="19" t="s">
        <v>67</v>
      </c>
      <c r="IF1" s="9" t="s">
        <v>52</v>
      </c>
      <c r="IG1" s="11" t="s">
        <v>53</v>
      </c>
      <c r="IH1" s="11" t="s">
        <v>56</v>
      </c>
      <c r="II1" s="11" t="s">
        <v>57</v>
      </c>
      <c r="IJ1" s="11" t="s">
        <v>54</v>
      </c>
      <c r="IK1" s="19" t="s">
        <v>68</v>
      </c>
      <c r="IL1" s="9" t="s">
        <v>52</v>
      </c>
      <c r="IM1" s="11" t="s">
        <v>53</v>
      </c>
      <c r="IN1" s="11" t="s">
        <v>56</v>
      </c>
      <c r="IO1" s="11" t="s">
        <v>57</v>
      </c>
      <c r="IP1" s="11" t="s">
        <v>54</v>
      </c>
      <c r="IQ1" s="19" t="s">
        <v>69</v>
      </c>
      <c r="IR1" s="9" t="s">
        <v>52</v>
      </c>
      <c r="IS1" s="11" t="s">
        <v>53</v>
      </c>
      <c r="IT1" s="11" t="s">
        <v>56</v>
      </c>
      <c r="IU1" s="11" t="s">
        <v>57</v>
      </c>
      <c r="IV1" s="11" t="s">
        <v>54</v>
      </c>
      <c r="IW1" s="19" t="s">
        <v>70</v>
      </c>
      <c r="IX1" s="9" t="s">
        <v>52</v>
      </c>
      <c r="IY1" s="11" t="s">
        <v>53</v>
      </c>
      <c r="IZ1" s="11" t="s">
        <v>56</v>
      </c>
      <c r="JA1" s="11" t="s">
        <v>57</v>
      </c>
      <c r="JB1" s="11" t="s">
        <v>54</v>
      </c>
      <c r="JC1" s="19" t="s">
        <v>71</v>
      </c>
      <c r="JD1" s="9" t="s">
        <v>52</v>
      </c>
      <c r="JE1" s="11" t="s">
        <v>53</v>
      </c>
      <c r="JF1" s="11" t="s">
        <v>56</v>
      </c>
      <c r="JG1" s="11" t="s">
        <v>57</v>
      </c>
      <c r="JH1" s="11" t="s">
        <v>54</v>
      </c>
      <c r="JI1" s="19" t="s">
        <v>72</v>
      </c>
      <c r="JJ1" s="9" t="s">
        <v>52</v>
      </c>
      <c r="JK1" s="11" t="s">
        <v>53</v>
      </c>
      <c r="JL1" s="11" t="s">
        <v>56</v>
      </c>
      <c r="JM1" s="11" t="s">
        <v>57</v>
      </c>
      <c r="JN1" s="11" t="s">
        <v>54</v>
      </c>
      <c r="JO1" s="19" t="s">
        <v>73</v>
      </c>
      <c r="JP1" s="9" t="s">
        <v>52</v>
      </c>
      <c r="JQ1" s="11" t="s">
        <v>53</v>
      </c>
      <c r="JR1" s="11" t="s">
        <v>56</v>
      </c>
      <c r="JS1" s="11" t="s">
        <v>57</v>
      </c>
      <c r="JT1" s="11" t="s">
        <v>54</v>
      </c>
      <c r="JU1" s="19" t="s">
        <v>74</v>
      </c>
      <c r="JV1" s="9" t="s">
        <v>52</v>
      </c>
      <c r="JW1" s="11" t="s">
        <v>53</v>
      </c>
      <c r="JX1" s="11" t="s">
        <v>56</v>
      </c>
      <c r="JY1" s="11" t="s">
        <v>57</v>
      </c>
      <c r="JZ1" s="11" t="s">
        <v>54</v>
      </c>
      <c r="KA1" s="19" t="s">
        <v>75</v>
      </c>
      <c r="KB1" s="9" t="s">
        <v>52</v>
      </c>
      <c r="KC1" s="11" t="s">
        <v>53</v>
      </c>
      <c r="KD1" s="11" t="s">
        <v>56</v>
      </c>
      <c r="KE1" s="11" t="s">
        <v>57</v>
      </c>
      <c r="KF1" s="11" t="s">
        <v>54</v>
      </c>
      <c r="KG1" s="19" t="s">
        <v>76</v>
      </c>
      <c r="KH1" s="9" t="s">
        <v>52</v>
      </c>
      <c r="KI1" s="11" t="s">
        <v>53</v>
      </c>
      <c r="KJ1" s="11" t="s">
        <v>56</v>
      </c>
      <c r="KK1" s="11" t="s">
        <v>57</v>
      </c>
      <c r="KL1" s="11" t="s">
        <v>54</v>
      </c>
      <c r="KM1" s="19" t="s">
        <v>77</v>
      </c>
      <c r="KN1" s="9" t="s">
        <v>52</v>
      </c>
      <c r="KO1" s="11" t="s">
        <v>53</v>
      </c>
      <c r="KP1" s="11" t="s">
        <v>56</v>
      </c>
      <c r="KQ1" s="11" t="s">
        <v>57</v>
      </c>
      <c r="KR1" s="11" t="s">
        <v>54</v>
      </c>
      <c r="KS1" s="19" t="s">
        <v>78</v>
      </c>
      <c r="KT1" s="9" t="s">
        <v>52</v>
      </c>
      <c r="KU1" s="11" t="s">
        <v>53</v>
      </c>
      <c r="KV1" s="11" t="s">
        <v>56</v>
      </c>
      <c r="KW1" s="11" t="s">
        <v>57</v>
      </c>
      <c r="KX1" s="11" t="s">
        <v>54</v>
      </c>
      <c r="KY1" s="19" t="s">
        <v>79</v>
      </c>
      <c r="KZ1" s="9" t="s">
        <v>52</v>
      </c>
      <c r="LA1" s="11" t="s">
        <v>53</v>
      </c>
      <c r="LB1" s="11" t="s">
        <v>56</v>
      </c>
      <c r="LC1" s="11" t="s">
        <v>57</v>
      </c>
      <c r="LD1" s="11" t="s">
        <v>54</v>
      </c>
      <c r="LE1" s="19" t="s">
        <v>80</v>
      </c>
      <c r="LF1" s="9" t="s">
        <v>52</v>
      </c>
      <c r="LG1" s="11" t="s">
        <v>53</v>
      </c>
      <c r="LH1" s="11" t="s">
        <v>56</v>
      </c>
      <c r="LI1" s="11" t="s">
        <v>57</v>
      </c>
      <c r="LJ1" s="11" t="s">
        <v>54</v>
      </c>
      <c r="LK1" s="19" t="s">
        <v>81</v>
      </c>
      <c r="LL1" s="9" t="s">
        <v>52</v>
      </c>
      <c r="LM1" s="11" t="s">
        <v>53</v>
      </c>
      <c r="LN1" s="11" t="s">
        <v>56</v>
      </c>
      <c r="LO1" s="11" t="s">
        <v>57</v>
      </c>
      <c r="LP1" s="11" t="s">
        <v>54</v>
      </c>
      <c r="LQ1" s="19" t="s">
        <v>82</v>
      </c>
      <c r="LR1" s="9" t="s">
        <v>52</v>
      </c>
      <c r="LS1" s="11" t="s">
        <v>53</v>
      </c>
      <c r="LT1" s="11" t="s">
        <v>56</v>
      </c>
      <c r="LU1" s="11" t="s">
        <v>57</v>
      </c>
      <c r="LV1" s="11" t="s">
        <v>54</v>
      </c>
      <c r="LW1" s="19" t="s">
        <v>83</v>
      </c>
      <c r="LX1" s="9" t="s">
        <v>52</v>
      </c>
      <c r="LY1" s="11" t="s">
        <v>53</v>
      </c>
      <c r="LZ1" s="11" t="s">
        <v>56</v>
      </c>
      <c r="MA1" s="11" t="s">
        <v>57</v>
      </c>
      <c r="MB1" s="11" t="s">
        <v>54</v>
      </c>
      <c r="MC1" s="19" t="s">
        <v>84</v>
      </c>
      <c r="MD1" s="9" t="s">
        <v>52</v>
      </c>
      <c r="ME1" s="11" t="s">
        <v>53</v>
      </c>
      <c r="MF1" s="11" t="s">
        <v>56</v>
      </c>
      <c r="MG1" s="11" t="s">
        <v>57</v>
      </c>
      <c r="MH1" s="11" t="s">
        <v>54</v>
      </c>
      <c r="MI1" s="19" t="s">
        <v>85</v>
      </c>
      <c r="MJ1" s="9" t="s">
        <v>52</v>
      </c>
      <c r="MK1" s="11" t="s">
        <v>53</v>
      </c>
      <c r="ML1" s="11" t="s">
        <v>56</v>
      </c>
      <c r="MM1" s="11" t="s">
        <v>57</v>
      </c>
      <c r="MN1" s="11" t="s">
        <v>54</v>
      </c>
      <c r="MO1" s="19" t="s">
        <v>86</v>
      </c>
      <c r="MP1" s="9" t="s">
        <v>52</v>
      </c>
      <c r="MQ1" s="11" t="s">
        <v>53</v>
      </c>
      <c r="MR1" s="11" t="s">
        <v>56</v>
      </c>
      <c r="MS1" s="11" t="s">
        <v>57</v>
      </c>
      <c r="MT1" s="11" t="s">
        <v>54</v>
      </c>
      <c r="MU1" s="19" t="s">
        <v>87</v>
      </c>
      <c r="MV1" s="9" t="s">
        <v>52</v>
      </c>
      <c r="MW1" s="11" t="s">
        <v>53</v>
      </c>
      <c r="MX1" s="11" t="s">
        <v>56</v>
      </c>
      <c r="MY1" s="11" t="s">
        <v>57</v>
      </c>
      <c r="MZ1" s="11" t="s">
        <v>54</v>
      </c>
      <c r="NA1" s="19" t="s">
        <v>88</v>
      </c>
      <c r="NB1" s="9" t="s">
        <v>52</v>
      </c>
      <c r="NC1" s="11" t="s">
        <v>53</v>
      </c>
      <c r="ND1" s="11" t="s">
        <v>56</v>
      </c>
      <c r="NE1" s="11" t="s">
        <v>57</v>
      </c>
      <c r="NF1" s="11" t="s">
        <v>54</v>
      </c>
      <c r="NG1" s="19" t="s">
        <v>89</v>
      </c>
      <c r="NH1" s="9" t="s">
        <v>52</v>
      </c>
      <c r="NI1" s="11" t="s">
        <v>53</v>
      </c>
      <c r="NJ1" s="11" t="s">
        <v>56</v>
      </c>
      <c r="NK1" s="11" t="s">
        <v>57</v>
      </c>
      <c r="NL1" s="11" t="s">
        <v>54</v>
      </c>
      <c r="NM1" s="19" t="s">
        <v>90</v>
      </c>
      <c r="NN1" s="9" t="s">
        <v>52</v>
      </c>
      <c r="NO1" s="11" t="s">
        <v>53</v>
      </c>
      <c r="NP1" s="11" t="s">
        <v>56</v>
      </c>
      <c r="NQ1" s="11" t="s">
        <v>57</v>
      </c>
      <c r="NR1" s="11" t="s">
        <v>54</v>
      </c>
      <c r="NS1" s="19" t="s">
        <v>91</v>
      </c>
      <c r="NT1" s="9" t="s">
        <v>52</v>
      </c>
      <c r="NU1" s="11" t="s">
        <v>53</v>
      </c>
      <c r="NV1" s="11" t="s">
        <v>56</v>
      </c>
      <c r="NW1" s="11" t="s">
        <v>57</v>
      </c>
      <c r="NX1" s="11" t="s">
        <v>54</v>
      </c>
      <c r="NY1" s="19" t="s">
        <v>92</v>
      </c>
      <c r="NZ1" s="9" t="s">
        <v>52</v>
      </c>
      <c r="OA1" s="11" t="s">
        <v>53</v>
      </c>
      <c r="OB1" s="11" t="s">
        <v>56</v>
      </c>
      <c r="OC1" s="11" t="s">
        <v>57</v>
      </c>
      <c r="OD1" s="11" t="s">
        <v>54</v>
      </c>
      <c r="OE1" s="19" t="s">
        <v>93</v>
      </c>
      <c r="OF1" s="9" t="s">
        <v>52</v>
      </c>
      <c r="OG1" s="11" t="s">
        <v>53</v>
      </c>
      <c r="OH1" s="11" t="s">
        <v>56</v>
      </c>
      <c r="OI1" s="11" t="s">
        <v>57</v>
      </c>
      <c r="OJ1" s="11" t="s">
        <v>54</v>
      </c>
      <c r="OK1" s="19" t="s">
        <v>94</v>
      </c>
      <c r="OL1" s="9" t="s">
        <v>52</v>
      </c>
      <c r="OM1" s="11" t="s">
        <v>53</v>
      </c>
      <c r="ON1" s="11" t="s">
        <v>56</v>
      </c>
      <c r="OO1" s="11" t="s">
        <v>57</v>
      </c>
      <c r="OP1" s="11" t="s">
        <v>54</v>
      </c>
      <c r="OQ1" s="19" t="s">
        <v>95</v>
      </c>
      <c r="OR1" s="9" t="s">
        <v>52</v>
      </c>
      <c r="OS1" s="11" t="s">
        <v>53</v>
      </c>
      <c r="OT1" s="11" t="s">
        <v>56</v>
      </c>
      <c r="OU1" s="11" t="s">
        <v>57</v>
      </c>
      <c r="OV1" s="11" t="s">
        <v>54</v>
      </c>
      <c r="OW1" s="19" t="s">
        <v>96</v>
      </c>
      <c r="OX1" s="9" t="s">
        <v>52</v>
      </c>
      <c r="OY1" s="11" t="s">
        <v>53</v>
      </c>
      <c r="OZ1" s="11" t="s">
        <v>56</v>
      </c>
      <c r="PA1" s="11" t="s">
        <v>57</v>
      </c>
      <c r="PB1" s="11" t="s">
        <v>54</v>
      </c>
      <c r="PC1" s="19" t="s">
        <v>97</v>
      </c>
      <c r="PD1" s="9" t="s">
        <v>52</v>
      </c>
      <c r="PE1" s="11" t="s">
        <v>53</v>
      </c>
      <c r="PF1" s="11" t="s">
        <v>56</v>
      </c>
      <c r="PG1" s="11" t="s">
        <v>57</v>
      </c>
      <c r="PH1" s="11" t="s">
        <v>54</v>
      </c>
    </row>
    <row r="2" spans="1:424" ht="54">
      <c r="A2" s="92">
        <f>【総額及び平均額】賃上げ支援事業実績報告書!$E3</f>
        <v>0</v>
      </c>
      <c r="B2" s="92">
        <f>【総額及び平均額】賃上げ支援事業実績報告書!$E4</f>
        <v>0</v>
      </c>
      <c r="C2" s="22"/>
      <c r="D2" s="10" t="e">
        <f>【総額及び平均額】賃上げ支援事業実績報告書!#REF!</f>
        <v>#REF!</v>
      </c>
      <c r="E2" s="10" t="str">
        <f>【総額及び平均額】賃上げ支援事業実績報告書!$B9</f>
        <v>①対象人数
（常勤換算数）</v>
      </c>
      <c r="F2" s="10">
        <f>【総額及び平均額】賃上げ支援事業実績報告書!$B10</f>
        <v>0</v>
      </c>
      <c r="G2" s="10">
        <f>【総額及び平均額】賃上げ支援事業実績報告書!$B13</f>
        <v>0</v>
      </c>
      <c r="H2" s="10" t="e">
        <f>【総額及び平均額】賃上げ支援事業実績報告書!#REF!</f>
        <v>#REF!</v>
      </c>
      <c r="I2" s="10">
        <f>【総額及び平均額】賃上げ支援事業実績報告書!$B14</f>
        <v>0</v>
      </c>
      <c r="J2" s="10" t="e">
        <f>【総額及び平均額】賃上げ支援事業実績報告書!#REF!</f>
        <v>#REF!</v>
      </c>
      <c r="K2" s="10" t="str">
        <f>【総額及び平均額】賃上げ支援事業実績報告書!$B16</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20"/>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93"/>
      <c r="B3" s="93"/>
      <c r="C3" s="23"/>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【総額及び平均額】賃上げ支援事業実績報告書!$G9</f>
        <v>0</v>
      </c>
      <c r="HI3" s="10">
        <f>【総額及び平均額】賃上げ支援事業実績報告書!$G10</f>
        <v>0</v>
      </c>
      <c r="HJ3" s="10">
        <f>【総額及び平均額】賃上げ支援事業実績報告書!$G13</f>
        <v>0</v>
      </c>
      <c r="HK3" s="10" t="e">
        <f>【総額及び平均額】賃上げ支援事業実績報告書!#REF!</f>
        <v>#REF!</v>
      </c>
      <c r="HL3" s="10">
        <f>【総額及び平均額】賃上げ支援事業実績報告書!$G14</f>
        <v>0</v>
      </c>
      <c r="HM3" s="10" t="e">
        <f>【総額及び平均額】賃上げ支援事業実績報告書!#REF!</f>
        <v>#REF!</v>
      </c>
      <c r="HN3" s="10" t="str">
        <f>【総額及び平均額】賃上げ支援事業実績報告書!$F16</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【総額及び平均額】賃上げ支援事業実績報告書</vt:lpstr>
      <vt:lpstr>別紙（2.0％超部分算定シート）</vt:lpstr>
      <vt:lpstr>(記入例)総額及び平均額】賃上げ支援事業実績報告書 </vt:lpstr>
      <vt:lpstr>【参考】集計用シート（賃上げ支援事業）</vt:lpstr>
      <vt:lpstr>都道府県リスト</vt:lpstr>
      <vt:lpstr>'(記入例)総額及び平均額】賃上げ支援事業実績報告書 '!Print_Area</vt:lpstr>
      <vt:lpstr>【総額及び平均額】賃上げ支援事業実績報告書!Print_Area</vt:lpstr>
      <vt:lpstr>'別紙（2.0％超部分算定シート）'!Print_Area</vt:lpstr>
      <vt:lpstr>'(記入例)総額及び平均額】賃上げ支援事業実績報告書 '!Print_Titles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浅山　弘明</cp:lastModifiedBy>
  <cp:revision>2</cp:revision>
  <cp:lastPrinted>2026-05-31T06:42:17Z</cp:lastPrinted>
  <dcterms:created xsi:type="dcterms:W3CDTF">2017-10-26T07:12:00Z</dcterms:created>
  <dcterms:modified xsi:type="dcterms:W3CDTF">2026-06-05T00:38:30Z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